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1436" windowHeight="5988"/>
  </bookViews>
  <sheets>
    <sheet name="May Ledgers" sheetId="1" r:id="rId1"/>
    <sheet name="June Ledgers" sheetId="2" r:id="rId2"/>
    <sheet name="June Final Ledgers" sheetId="3" r:id="rId3"/>
  </sheets>
  <definedNames>
    <definedName name="_xlnm.Print_Area" localSheetId="2">'June Final Ledgers'!$A$1:$L$36</definedName>
    <definedName name="_xlnm.Print_Area" localSheetId="1">'June Ledgers'!$A$1:$M$71</definedName>
    <definedName name="_xlnm.Print_Area" localSheetId="0">'May Ledgers'!$A$1:$L$69</definedName>
  </definedNames>
  <calcPr calcId="145621"/>
</workbook>
</file>

<file path=xl/calcChain.xml><?xml version="1.0" encoding="utf-8"?>
<calcChain xmlns="http://schemas.openxmlformats.org/spreadsheetml/2006/main">
  <c r="J22" i="3" l="1"/>
  <c r="L22" i="3"/>
  <c r="C53" i="1"/>
  <c r="B53" i="1"/>
  <c r="I53" i="1" s="1"/>
  <c r="J22" i="1"/>
  <c r="L22" i="1"/>
  <c r="K34" i="1"/>
  <c r="C49" i="2"/>
  <c r="E49" i="2" s="1"/>
  <c r="B49" i="2"/>
  <c r="I22" i="2"/>
  <c r="K22" i="2"/>
  <c r="D62" i="1"/>
  <c r="H31" i="3"/>
  <c r="J31" i="3" s="1"/>
  <c r="L31" i="3" s="1"/>
  <c r="B58" i="2"/>
  <c r="I58" i="2"/>
  <c r="J58" i="2" s="1"/>
  <c r="L58" i="2" s="1"/>
  <c r="C58" i="2"/>
  <c r="I31" i="2"/>
  <c r="D58" i="2" s="1"/>
  <c r="E58" i="2" s="1"/>
  <c r="B50" i="2"/>
  <c r="B54" i="2"/>
  <c r="E54" i="2" s="1"/>
  <c r="C54" i="2"/>
  <c r="B55" i="2"/>
  <c r="I55" i="2" s="1"/>
  <c r="J55" i="2" s="1"/>
  <c r="L55" i="2" s="1"/>
  <c r="C55" i="2"/>
  <c r="B56" i="2"/>
  <c r="E56" i="2" s="1"/>
  <c r="C56" i="2"/>
  <c r="B57" i="2"/>
  <c r="I57" i="2" s="1"/>
  <c r="J57" i="2" s="1"/>
  <c r="L57" i="2" s="1"/>
  <c r="C57" i="2"/>
  <c r="B59" i="2"/>
  <c r="I59" i="2" s="1"/>
  <c r="L59" i="2" s="1"/>
  <c r="C59" i="2"/>
  <c r="B60" i="2"/>
  <c r="E60" i="2" s="1"/>
  <c r="C60" i="2"/>
  <c r="E55" i="2"/>
  <c r="G26" i="2"/>
  <c r="B53" i="2" s="1"/>
  <c r="C53" i="2"/>
  <c r="C61" i="2" s="1"/>
  <c r="G25" i="2"/>
  <c r="B52" i="2"/>
  <c r="C52" i="2"/>
  <c r="G24" i="2"/>
  <c r="B51" i="2" s="1"/>
  <c r="C51" i="2"/>
  <c r="C50" i="2"/>
  <c r="G21" i="2"/>
  <c r="B48" i="2" s="1"/>
  <c r="C48" i="2"/>
  <c r="G20" i="2"/>
  <c r="B47" i="2"/>
  <c r="I47" i="2" s="1"/>
  <c r="C47" i="2"/>
  <c r="B62" i="1"/>
  <c r="J66" i="1"/>
  <c r="J33" i="3"/>
  <c r="L33" i="3"/>
  <c r="J25" i="3"/>
  <c r="L25" i="3"/>
  <c r="H20" i="1"/>
  <c r="B51" i="1"/>
  <c r="E51" i="1" s="1"/>
  <c r="H21" i="1"/>
  <c r="H34" i="1" s="1"/>
  <c r="B52" i="1"/>
  <c r="B54" i="1"/>
  <c r="H24" i="1"/>
  <c r="B55" i="1" s="1"/>
  <c r="H25" i="1"/>
  <c r="B56" i="1" s="1"/>
  <c r="H26" i="1"/>
  <c r="B57" i="1" s="1"/>
  <c r="B58" i="1"/>
  <c r="E58" i="1" s="1"/>
  <c r="B59" i="1"/>
  <c r="B60" i="1"/>
  <c r="B61" i="1"/>
  <c r="B63" i="1"/>
  <c r="B64" i="1"/>
  <c r="J21" i="3"/>
  <c r="L21" i="3" s="1"/>
  <c r="J20" i="3"/>
  <c r="J24" i="3"/>
  <c r="L24" i="3"/>
  <c r="K34" i="3"/>
  <c r="H34" i="3"/>
  <c r="J32" i="3"/>
  <c r="L32" i="3"/>
  <c r="I32" i="2"/>
  <c r="K32" i="2" s="1"/>
  <c r="I20" i="2"/>
  <c r="K20" i="2" s="1"/>
  <c r="I21" i="2"/>
  <c r="K21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I29" i="2"/>
  <c r="K29" i="2" s="1"/>
  <c r="I30" i="2"/>
  <c r="K30" i="2" s="1"/>
  <c r="K31" i="2"/>
  <c r="I33" i="2"/>
  <c r="K33" i="2"/>
  <c r="J34" i="2"/>
  <c r="F25" i="2"/>
  <c r="F26" i="2"/>
  <c r="F34" i="2"/>
  <c r="I20" i="1"/>
  <c r="C51" i="1"/>
  <c r="C52" i="1"/>
  <c r="C54" i="1"/>
  <c r="I54" i="1" s="1"/>
  <c r="L54" i="1" s="1"/>
  <c r="I24" i="1"/>
  <c r="C55" i="1"/>
  <c r="I25" i="1"/>
  <c r="C56" i="1"/>
  <c r="C57" i="1"/>
  <c r="C58" i="1"/>
  <c r="C59" i="1"/>
  <c r="E59" i="1"/>
  <c r="C60" i="1"/>
  <c r="I60" i="1"/>
  <c r="L60" i="1" s="1"/>
  <c r="C61" i="1"/>
  <c r="C62" i="1"/>
  <c r="E62" i="1"/>
  <c r="C63" i="1"/>
  <c r="C64" i="1"/>
  <c r="I64" i="1" s="1"/>
  <c r="L64" i="1" s="1"/>
  <c r="F66" i="1"/>
  <c r="J20" i="1"/>
  <c r="J34" i="1" s="1"/>
  <c r="J21" i="1"/>
  <c r="L21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G25" i="1"/>
  <c r="G34" i="1" s="1"/>
  <c r="G26" i="1"/>
  <c r="J23" i="3"/>
  <c r="L23" i="3" s="1"/>
  <c r="J26" i="3"/>
  <c r="L26" i="3" s="1"/>
  <c r="J27" i="3"/>
  <c r="L27" i="3" s="1"/>
  <c r="J28" i="3"/>
  <c r="L28" i="3" s="1"/>
  <c r="J29" i="3"/>
  <c r="L29" i="3" s="1"/>
  <c r="J30" i="3"/>
  <c r="L30" i="3" s="1"/>
  <c r="G25" i="3"/>
  <c r="G34" i="3" s="1"/>
  <c r="G26" i="3"/>
  <c r="G61" i="2"/>
  <c r="F61" i="2"/>
  <c r="E52" i="1"/>
  <c r="I52" i="1"/>
  <c r="L52" i="1" s="1"/>
  <c r="L20" i="3"/>
  <c r="E54" i="1"/>
  <c r="E60" i="1"/>
  <c r="I59" i="1"/>
  <c r="L59" i="1"/>
  <c r="I61" i="1"/>
  <c r="L61" i="1"/>
  <c r="I62" i="1"/>
  <c r="L62" i="1"/>
  <c r="E59" i="2"/>
  <c r="E53" i="1"/>
  <c r="I63" i="1"/>
  <c r="L63" i="1"/>
  <c r="I58" i="1"/>
  <c r="L58" i="1"/>
  <c r="E63" i="1"/>
  <c r="E61" i="1"/>
  <c r="I49" i="2"/>
  <c r="L49" i="2"/>
  <c r="C75" i="2" s="1"/>
  <c r="C76" i="2" s="1"/>
  <c r="I56" i="2"/>
  <c r="J56" i="2"/>
  <c r="L56" i="2"/>
  <c r="E50" i="2"/>
  <c r="I50" i="2"/>
  <c r="J50" i="2" s="1"/>
  <c r="L50" i="2" s="1"/>
  <c r="E52" i="2"/>
  <c r="I52" i="2"/>
  <c r="J52" i="2" s="1"/>
  <c r="L52" i="2" s="1"/>
  <c r="I51" i="1"/>
  <c r="L51" i="1" s="1"/>
  <c r="C66" i="1"/>
  <c r="E47" i="2"/>
  <c r="I34" i="1"/>
  <c r="I34" i="2"/>
  <c r="I34" i="3"/>
  <c r="J47" i="2" l="1"/>
  <c r="K34" i="2"/>
  <c r="E57" i="1"/>
  <c r="I57" i="1"/>
  <c r="L57" i="1" s="1"/>
  <c r="L34" i="3"/>
  <c r="I56" i="1"/>
  <c r="L56" i="1" s="1"/>
  <c r="E56" i="1"/>
  <c r="E51" i="2"/>
  <c r="I51" i="2"/>
  <c r="J51" i="2" s="1"/>
  <c r="L51" i="2" s="1"/>
  <c r="L66" i="1"/>
  <c r="I55" i="1"/>
  <c r="L55" i="1" s="1"/>
  <c r="B66" i="1"/>
  <c r="E55" i="1"/>
  <c r="B61" i="2"/>
  <c r="I48" i="2"/>
  <c r="L48" i="2" s="1"/>
  <c r="E48" i="2"/>
  <c r="E53" i="2"/>
  <c r="I53" i="2"/>
  <c r="J53" i="2" s="1"/>
  <c r="L53" i="2" s="1"/>
  <c r="L53" i="1"/>
  <c r="I60" i="2"/>
  <c r="L60" i="2" s="1"/>
  <c r="I54" i="2"/>
  <c r="J54" i="2" s="1"/>
  <c r="L54" i="2" s="1"/>
  <c r="J34" i="3"/>
  <c r="L20" i="1"/>
  <c r="L34" i="1" s="1"/>
  <c r="E64" i="1"/>
  <c r="E66" i="1" s="1"/>
  <c r="G34" i="2"/>
  <c r="E57" i="2"/>
  <c r="E61" i="2" l="1"/>
  <c r="I61" i="2"/>
  <c r="I66" i="1"/>
  <c r="J61" i="2"/>
  <c r="L47" i="2"/>
  <c r="L61" i="2" s="1"/>
</calcChain>
</file>

<file path=xl/sharedStrings.xml><?xml version="1.0" encoding="utf-8"?>
<sst xmlns="http://schemas.openxmlformats.org/spreadsheetml/2006/main" count="309" uniqueCount="129">
  <si>
    <t>UCRFS</t>
  </si>
  <si>
    <t>Page No.  1</t>
  </si>
  <si>
    <t>Report ID: CORPFIN</t>
  </si>
  <si>
    <t>CORPORATE FINANCIAL ACTIVITY SUMMARY REPORT</t>
  </si>
  <si>
    <t>Run Time 08:10:32</t>
  </si>
  <si>
    <t>Parameters:</t>
  </si>
  <si>
    <t>Setid:  UCR</t>
  </si>
  <si>
    <t xml:space="preserve">      ORGANIZATIONAL STRUCTURE</t>
  </si>
  <si>
    <t>Business Unit: UCR</t>
  </si>
  <si>
    <t>Activity: ALL</t>
  </si>
  <si>
    <t>Function: ALL</t>
  </si>
  <si>
    <t>Account: ALL</t>
  </si>
  <si>
    <t>Accounting Period: 998</t>
  </si>
  <si>
    <t>BUDGET</t>
  </si>
  <si>
    <t xml:space="preserve">PERMANENT </t>
  </si>
  <si>
    <t xml:space="preserve">CURRENT </t>
  </si>
  <si>
    <t xml:space="preserve">BALANCE </t>
  </si>
  <si>
    <t>FUNCTION</t>
  </si>
  <si>
    <t>FUND</t>
  </si>
  <si>
    <t>CATEGORY</t>
  </si>
  <si>
    <t>EXPENDITURES</t>
  </si>
  <si>
    <t>BALANCE</t>
  </si>
  <si>
    <t>EMCUMBRANCES</t>
  </si>
  <si>
    <t>W/ENCUMBRANCES</t>
  </si>
  <si>
    <t>BC25 - BC, Staff Appointments</t>
  </si>
  <si>
    <t>BC30 - BC, Benefits - Staff</t>
  </si>
  <si>
    <t>BC40 - BC, Travel</t>
  </si>
  <si>
    <t>BC41 - BC, Supplies and Materials</t>
  </si>
  <si>
    <t>BC42 - BC, Services, Other</t>
  </si>
  <si>
    <t>BC43 - BC, Mail Services &amp; Freight</t>
  </si>
  <si>
    <t>BC44 - BC, Printing/Repro &amp; Media</t>
  </si>
  <si>
    <t>BC45 - BC, Communications</t>
  </si>
  <si>
    <t>BC46 - BC, Computing - Includding COGS</t>
  </si>
  <si>
    <t>BC47 - BC, Other , S&amp;E</t>
  </si>
  <si>
    <t>BC75 - Unallocated General</t>
  </si>
  <si>
    <t>Accounting Period: 12</t>
  </si>
  <si>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</si>
  <si>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</si>
  <si>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</si>
  <si>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</si>
  <si>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</si>
  <si>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</si>
  <si>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</si>
  <si>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</si>
  <si>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</si>
  <si>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</si>
  <si>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</si>
  <si>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</si>
  <si>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</si>
  <si>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</si>
  <si>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</si>
  <si>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</si>
  <si>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</si>
  <si>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</si>
  <si>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</si>
  <si>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</si>
  <si>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</si>
  <si>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</si>
  <si>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</si>
  <si>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*(3)</t>
  </si>
  <si>
    <t>*(4)</t>
  </si>
  <si>
    <t>*Checkpoints:</t>
  </si>
  <si>
    <t>4.  The total of the Closing Temporary BEA column should equal zero.</t>
  </si>
  <si>
    <t>Run Time 10:35:38</t>
  </si>
  <si>
    <t>Accounting Period: 11</t>
  </si>
  <si>
    <t>June Salaries</t>
  </si>
  <si>
    <t>Benefits</t>
  </si>
  <si>
    <t>MSO Meeting at OP</t>
  </si>
  <si>
    <t>Mail Services anticipated  for June</t>
  </si>
  <si>
    <t>BC60</t>
  </si>
  <si>
    <t>Fund Code:  19900</t>
  </si>
  <si>
    <t>ACTIVITY A01206 - Accounting Dept</t>
  </si>
  <si>
    <t xml:space="preserve">          ORG19 - Vice Chancellor Administration</t>
  </si>
  <si>
    <t xml:space="preserve">           Div129 - Business and Financial Services</t>
  </si>
  <si>
    <t xml:space="preserve">            DO1100 - Accounting</t>
  </si>
  <si>
    <t xml:space="preserve"> Accounting Dept</t>
  </si>
  <si>
    <t>TOTAL ACTIVITY GENERAL A01206 GENERAL FUNDS</t>
  </si>
  <si>
    <t>TOTAL ACTIVITY GENERAL A01206 OTHER FUNDS</t>
  </si>
  <si>
    <t xml:space="preserve">          ORG19- Vice Chancellor Administration</t>
  </si>
  <si>
    <t xml:space="preserve">            DO1100 - Accounting Dept</t>
  </si>
  <si>
    <t>FISCAL CLOSING SPREADSHEET --- 19900</t>
  </si>
  <si>
    <t>BC70 - BC, Facilities</t>
  </si>
  <si>
    <t>BC60 - BC, Equip/Other Inventorial</t>
  </si>
  <si>
    <t>BC70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</si>
  <si>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</si>
  <si>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</si>
  <si>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</si>
  <si>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</si>
  <si>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</si>
  <si>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</si>
  <si>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</si>
  <si>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</si>
  <si>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</si>
  <si>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</si>
  <si>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</si>
  <si>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</si>
  <si>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</si>
  <si>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</si>
  <si>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>Services purchased thru 6/30 not on ledgers</t>
  </si>
  <si>
    <t>Supplies purchased thru 6/30 not on ledger</t>
  </si>
  <si>
    <t xml:space="preserve">     The Closing BEA journal is NOT to include Encumbrances.</t>
  </si>
  <si>
    <t>2.  The Final June 30 Balance should be zero for all categories except BC75 and BC30</t>
  </si>
  <si>
    <t>Activity/Fund/Function: A01206/19900/72</t>
  </si>
  <si>
    <t>Encumbrances</t>
  </si>
  <si>
    <t>Expect Eqmt on order to be received in June</t>
  </si>
  <si>
    <t>June Activity</t>
  </si>
  <si>
    <t>YEAR END BALANCE:</t>
  </si>
  <si>
    <t>Pressure sealer rec'd 6/30 but not yet paid</t>
  </si>
  <si>
    <t>Expected</t>
  </si>
  <si>
    <t xml:space="preserve">      may be closed out at the organizational level.</t>
  </si>
  <si>
    <t xml:space="preserve">      Check with your Organization CFAO regarding the close of BC30 - this budget category may</t>
  </si>
  <si>
    <t>1.  Closing BEA entries should be the opposite sign of the "Adjusted 6/30/10 Balance".</t>
  </si>
  <si>
    <t>BC31</t>
  </si>
  <si>
    <t>BC31 - BC, Staff Vacation Accrual</t>
  </si>
  <si>
    <t>ENCUMBRANCES</t>
  </si>
  <si>
    <t>Vacation Accrual</t>
  </si>
  <si>
    <t xml:space="preserve">           DIV129 - Business and Financial Services</t>
  </si>
  <si>
    <t>Fiscal Year: 20XX</t>
  </si>
  <si>
    <t>Run Date 06/14/XX</t>
  </si>
  <si>
    <t>5/31/XX</t>
  </si>
  <si>
    <t>5/31/20XX</t>
  </si>
  <si>
    <t>6/30/XX</t>
  </si>
  <si>
    <t>6/30/20XX</t>
  </si>
  <si>
    <t>FY20XX Suplus/Deficit</t>
  </si>
  <si>
    <t>FY20XX (7/1/XX) Beg Balance</t>
  </si>
  <si>
    <t>FY20XX (6/30/XX) Ending Balance</t>
  </si>
  <si>
    <t>Run Date 07/05/XX</t>
  </si>
  <si>
    <t>Run Date 08/13/XX</t>
  </si>
  <si>
    <t>Modified Fiscal Closing Spreadsheet for May ledgers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</si>
</sst>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dd\-mmm\-yy_)"/>
  </numFmts>
  <fonts count="6" x14ac:knownFonts="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64" fontId="0" fillId="0" borderId="0" xfId="0" applyNumberFormat="1" applyProtection="1"/>
    <xf numFmtId="4" fontId="0" fillId="0" borderId="0" xfId="0" applyNumberFormat="1" applyProtection="1"/>
    <xf numFmtId="0" fontId="3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0" fillId="0" borderId="0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0" fillId="0" borderId="1" xfId="0" applyBorder="1"/>
    <xf numFmtId="0" fontId="0" fillId="0" borderId="0" xfId="0" applyProtection="1"/>
    <xf numFmtId="0" fontId="0" fillId="0" borderId="0" xfId="0" applyBorder="1"/>
    <xf numFmtId="4" fontId="0" fillId="0" borderId="0" xfId="0" applyNumberFormat="1"/>
    <xf numFmtId="0" fontId="4" fillId="0" borderId="0" xfId="0" applyFo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10" xfId="0" applyNumberFormat="1" applyBorder="1"/>
    <xf numFmtId="0" fontId="0" fillId="0" borderId="19" xfId="0" applyBorder="1" applyAlignment="1" applyProtection="1">
      <alignment horizontal="left"/>
    </xf>
    <xf numFmtId="39" fontId="0" fillId="0" borderId="0" xfId="0" applyNumberFormat="1" applyBorder="1"/>
    <xf numFmtId="0" fontId="0" fillId="0" borderId="20" xfId="0" applyBorder="1"/>
    <xf numFmtId="0" fontId="0" fillId="0" borderId="21" xfId="0" applyBorder="1"/>
    <xf numFmtId="39" fontId="0" fillId="0" borderId="18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22" xfId="0" applyNumberFormat="1" applyBorder="1"/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/>
    <xf numFmtId="39" fontId="0" fillId="0" borderId="9" xfId="0" applyNumberFormat="1" applyBorder="1"/>
    <xf numFmtId="39" fontId="0" fillId="0" borderId="27" xfId="0" applyNumberFormat="1" applyBorder="1"/>
    <xf numFmtId="0" fontId="0" fillId="0" borderId="12" xfId="0" applyBorder="1"/>
    <xf numFmtId="0" fontId="0" fillId="0" borderId="28" xfId="0" applyBorder="1"/>
    <xf numFmtId="39" fontId="0" fillId="0" borderId="5" xfId="0" applyNumberFormat="1" applyBorder="1"/>
    <xf numFmtId="39" fontId="0" fillId="0" borderId="29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Border="1"/>
    <xf numFmtId="16" fontId="0" fillId="0" borderId="0" xfId="0" quotePrefix="1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14" fontId="0" fillId="0" borderId="27" xfId="0" quotePrefix="1" applyNumberFormat="1" applyBorder="1" applyAlignment="1">
      <alignment horizontal="center"/>
    </xf>
    <xf numFmtId="2" fontId="0" fillId="0" borderId="0" xfId="0" applyNumberFormat="1"/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39" fontId="0" fillId="0" borderId="30" xfId="0" applyNumberFormat="1" applyBorder="1"/>
    <xf numFmtId="14" fontId="0" fillId="0" borderId="31" xfId="0" applyNumberFormat="1" applyBorder="1" applyAlignment="1">
      <alignment wrapText="1"/>
    </xf>
    <xf numFmtId="39" fontId="0" fillId="0" borderId="32" xfId="0" applyNumberFormat="1" applyBorder="1"/>
    <xf numFmtId="0" fontId="0" fillId="0" borderId="33" xfId="0" quotePrefix="1" applyBorder="1" applyAlignment="1">
      <alignment wrapText="1"/>
    </xf>
    <xf numFmtId="39" fontId="0" fillId="0" borderId="34" xfId="0" applyNumberFormat="1" applyBorder="1"/>
    <xf numFmtId="14" fontId="5" fillId="0" borderId="35" xfId="0" applyNumberFormat="1" applyFont="1" applyBorder="1" applyAlignment="1">
      <alignment wrapText="1"/>
    </xf>
    <xf numFmtId="0" fontId="5" fillId="0" borderId="0" xfId="0" applyFont="1" applyAlignment="1" applyProtection="1">
      <alignment horizontal="left"/>
    </xf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center"/>
    </xf>
    <xf numFmtId="0" fontId="0" fillId="0" borderId="0" xfId="0" applyAlignment="1"/>
    <xf numFmtId="0" fontId="0" fillId="0" borderId="18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topLeftCell="A10" zoomScaleNormal="100" workbookViewId="0">
      <selection activeCell="A42" sqref="A42"/>
    </sheetView>
  </sheetViews>
  <sheetFormatPr defaultRowHeight="13.2" x14ac:dyDescent="0.25"/>
  <cols>
    <col min="1" max="1" width="10.44140625" customWidth="1"/>
    <col min="2" max="2" width="18.6640625" customWidth="1"/>
    <col min="3" max="3" width="19.44140625" customWidth="1"/>
    <col min="4" max="4" width="15.6640625" customWidth="1"/>
    <col min="5" max="5" width="14.44140625" customWidth="1"/>
    <col min="6" max="6" width="21.88671875" customWidth="1"/>
    <col min="7" max="7" width="17.33203125" customWidth="1"/>
    <col min="8" max="8" width="40.5546875" bestFit="1" customWidth="1"/>
    <col min="9" max="9" width="15.88671875" customWidth="1"/>
    <col min="10" max="10" width="12.44140625" customWidth="1"/>
    <col min="11" max="11" width="17.6640625" customWidth="1"/>
    <col min="12" max="12" width="19.6640625" customWidth="1"/>
  </cols>
  <sheetData>
    <row r="1" spans="1:14" x14ac:dyDescent="0.25">
      <c r="E1" s="1" t="s">
        <v>0</v>
      </c>
      <c r="J1" t="s">
        <v>1</v>
      </c>
    </row>
    <row r="2" spans="1:14" x14ac:dyDescent="0.25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2" t="s">
        <v>118</v>
      </c>
      <c r="K2" s="2"/>
      <c r="L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 t="s">
        <v>63</v>
      </c>
      <c r="K3" s="2"/>
      <c r="L3" s="2"/>
    </row>
    <row r="4" spans="1:14" x14ac:dyDescent="0.25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"/>
      <c r="B5" s="2" t="s">
        <v>6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2"/>
    </row>
    <row r="6" spans="1:14" x14ac:dyDescent="0.25">
      <c r="A6" s="2"/>
      <c r="B6" s="2" t="s">
        <v>8</v>
      </c>
      <c r="C6" s="2" t="s">
        <v>78</v>
      </c>
      <c r="D6" s="2"/>
      <c r="E6" s="2"/>
      <c r="F6" s="2"/>
      <c r="G6" s="2"/>
      <c r="H6" s="2"/>
      <c r="I6" s="2"/>
      <c r="J6" s="2"/>
      <c r="K6" s="2"/>
      <c r="L6" s="2"/>
    </row>
    <row r="7" spans="1:14" x14ac:dyDescent="0.25">
      <c r="A7" s="2"/>
      <c r="B7" s="2" t="s">
        <v>117</v>
      </c>
      <c r="C7" s="2" t="s">
        <v>73</v>
      </c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2"/>
      <c r="B8" s="2" t="s">
        <v>9</v>
      </c>
      <c r="C8" s="2" t="s">
        <v>79</v>
      </c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5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5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13.5" customHeight="1" x14ac:dyDescent="0.25">
      <c r="A12" s="2"/>
      <c r="B12" s="2" t="s">
        <v>64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2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12.75" customHeight="1" x14ac:dyDescent="0.25">
      <c r="A14" s="2"/>
      <c r="B14" s="2"/>
      <c r="E14" s="2" t="s">
        <v>13</v>
      </c>
      <c r="F14" s="2"/>
      <c r="G14" s="4" t="s">
        <v>14</v>
      </c>
      <c r="H14" s="4" t="s">
        <v>15</v>
      </c>
      <c r="I14" s="4"/>
      <c r="J14" s="4"/>
      <c r="K14" s="4"/>
      <c r="L14" s="4" t="s">
        <v>16</v>
      </c>
    </row>
    <row r="15" spans="1:14" x14ac:dyDescent="0.25">
      <c r="A15" s="3" t="s">
        <v>17</v>
      </c>
      <c r="B15" s="3" t="s">
        <v>18</v>
      </c>
      <c r="E15" s="3" t="s">
        <v>19</v>
      </c>
      <c r="F15" s="2"/>
      <c r="G15" s="5" t="s">
        <v>13</v>
      </c>
      <c r="H15" s="5" t="s">
        <v>13</v>
      </c>
      <c r="I15" s="6" t="s">
        <v>20</v>
      </c>
      <c r="J15" s="7" t="s">
        <v>21</v>
      </c>
      <c r="K15" s="5" t="s">
        <v>114</v>
      </c>
      <c r="L15" s="6" t="s">
        <v>23</v>
      </c>
      <c r="M15" s="16"/>
      <c r="N15" s="16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J16" s="2"/>
      <c r="K16" s="2"/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8" x14ac:dyDescent="0.25">
      <c r="A18" s="13" t="s">
        <v>71</v>
      </c>
      <c r="C18" s="8"/>
      <c r="E18" s="14"/>
      <c r="G18" s="11"/>
      <c r="H18" s="11"/>
      <c r="I18" s="11"/>
      <c r="J18" s="11"/>
      <c r="K18" s="11"/>
      <c r="L18" s="11"/>
      <c r="M18" s="17"/>
      <c r="Q18" s="18"/>
    </row>
    <row r="19" spans="1:18" x14ac:dyDescent="0.25">
      <c r="A19" s="13"/>
      <c r="C19" s="8"/>
      <c r="E19" s="14"/>
      <c r="G19" s="11"/>
      <c r="H19" s="11"/>
      <c r="I19" s="11"/>
      <c r="J19" s="11"/>
      <c r="K19" s="11"/>
      <c r="L19" s="11"/>
      <c r="M19" s="17"/>
      <c r="Q19" s="18"/>
    </row>
    <row r="20" spans="1:18" x14ac:dyDescent="0.25">
      <c r="A20" s="9">
        <v>72</v>
      </c>
      <c r="B20">
        <v>19900</v>
      </c>
      <c r="C20" s="8" t="s">
        <v>75</v>
      </c>
      <c r="E20" s="2" t="s">
        <v>24</v>
      </c>
      <c r="G20" s="11">
        <v>172000</v>
      </c>
      <c r="H20" s="11">
        <f>172394</f>
        <v>172394</v>
      </c>
      <c r="I20" s="11">
        <f>156725.58</f>
        <v>156725.57999999999</v>
      </c>
      <c r="J20" s="11">
        <f t="shared" ref="J20:J33" si="0">H20-I20</f>
        <v>15668.420000000013</v>
      </c>
      <c r="K20" s="11">
        <v>0</v>
      </c>
      <c r="L20" s="11">
        <f t="shared" ref="L20:L33" si="1">J20-K20</f>
        <v>15668.420000000013</v>
      </c>
      <c r="M20" s="17"/>
      <c r="Q20" s="18"/>
    </row>
    <row r="21" spans="1:18" x14ac:dyDescent="0.25">
      <c r="A21" s="9">
        <v>72</v>
      </c>
      <c r="B21">
        <v>19900</v>
      </c>
      <c r="C21" s="8" t="s">
        <v>75</v>
      </c>
      <c r="E21" s="2" t="s">
        <v>25</v>
      </c>
      <c r="G21" s="11">
        <v>56000</v>
      </c>
      <c r="H21" s="11">
        <f>56252</f>
        <v>56252</v>
      </c>
      <c r="I21" s="11">
        <v>47757.86</v>
      </c>
      <c r="J21" s="11">
        <f t="shared" si="0"/>
        <v>8494.14</v>
      </c>
      <c r="K21" s="11">
        <v>0</v>
      </c>
      <c r="L21" s="11">
        <f t="shared" si="1"/>
        <v>8494.14</v>
      </c>
      <c r="M21" s="17"/>
      <c r="Q21" s="18"/>
    </row>
    <row r="22" spans="1:18" x14ac:dyDescent="0.25">
      <c r="A22" s="9">
        <v>72</v>
      </c>
      <c r="B22">
        <v>19900</v>
      </c>
      <c r="C22" s="8" t="s">
        <v>75</v>
      </c>
      <c r="E22" s="2" t="s">
        <v>113</v>
      </c>
      <c r="G22" s="11">
        <v>0</v>
      </c>
      <c r="H22" s="11">
        <v>6000</v>
      </c>
      <c r="I22" s="11">
        <v>5392</v>
      </c>
      <c r="J22" s="11">
        <f>H22-I22</f>
        <v>608</v>
      </c>
      <c r="K22" s="11">
        <v>0</v>
      </c>
      <c r="L22" s="11">
        <f>J22-K22</f>
        <v>608</v>
      </c>
      <c r="N22" s="17"/>
      <c r="R22" s="18"/>
    </row>
    <row r="23" spans="1:18" x14ac:dyDescent="0.25">
      <c r="A23" s="9">
        <v>72</v>
      </c>
      <c r="B23">
        <v>19900</v>
      </c>
      <c r="C23" s="8" t="s">
        <v>75</v>
      </c>
      <c r="E23" s="2" t="s">
        <v>26</v>
      </c>
      <c r="G23" s="11">
        <v>1000</v>
      </c>
      <c r="H23" s="11">
        <v>390</v>
      </c>
      <c r="I23" s="11">
        <v>0</v>
      </c>
      <c r="J23" s="11">
        <f t="shared" si="0"/>
        <v>390</v>
      </c>
      <c r="K23" s="11">
        <v>0</v>
      </c>
      <c r="L23" s="11">
        <f t="shared" si="1"/>
        <v>390</v>
      </c>
      <c r="M23" s="17"/>
      <c r="Q23" s="18"/>
    </row>
    <row r="24" spans="1:18" x14ac:dyDescent="0.25">
      <c r="A24" s="9">
        <v>72</v>
      </c>
      <c r="B24">
        <v>19900</v>
      </c>
      <c r="C24" s="8" t="s">
        <v>75</v>
      </c>
      <c r="E24" s="2" t="s">
        <v>27</v>
      </c>
      <c r="G24" s="11">
        <v>67000</v>
      </c>
      <c r="H24" s="11">
        <f>66722</f>
        <v>66722</v>
      </c>
      <c r="I24" s="11">
        <f>69340.57</f>
        <v>69340.570000000007</v>
      </c>
      <c r="J24" s="11">
        <f t="shared" si="0"/>
        <v>-2618.570000000007</v>
      </c>
      <c r="K24" s="11">
        <v>0</v>
      </c>
      <c r="L24" s="11">
        <f t="shared" si="1"/>
        <v>-2618.570000000007</v>
      </c>
      <c r="M24" s="17"/>
      <c r="Q24" s="18"/>
    </row>
    <row r="25" spans="1:18" x14ac:dyDescent="0.25">
      <c r="A25" s="9">
        <v>72</v>
      </c>
      <c r="B25">
        <v>19900</v>
      </c>
      <c r="C25" s="8" t="s">
        <v>75</v>
      </c>
      <c r="E25" s="2" t="s">
        <v>28</v>
      </c>
      <c r="G25" s="11">
        <f>1122500</f>
        <v>1122500</v>
      </c>
      <c r="H25" s="11">
        <f>1122500</f>
        <v>1122500</v>
      </c>
      <c r="I25" s="11">
        <f>942010.56</f>
        <v>942010.56</v>
      </c>
      <c r="J25" s="11">
        <f t="shared" si="0"/>
        <v>180489.43999999994</v>
      </c>
      <c r="K25" s="11">
        <v>0</v>
      </c>
      <c r="L25" s="11">
        <f t="shared" si="1"/>
        <v>180489.43999999994</v>
      </c>
      <c r="M25" s="17"/>
      <c r="Q25" s="18"/>
    </row>
    <row r="26" spans="1:18" x14ac:dyDescent="0.25">
      <c r="A26" s="9">
        <v>72</v>
      </c>
      <c r="B26">
        <v>19900</v>
      </c>
      <c r="C26" s="8" t="s">
        <v>75</v>
      </c>
      <c r="E26" s="2" t="s">
        <v>29</v>
      </c>
      <c r="G26" s="11">
        <f>305000</f>
        <v>305000</v>
      </c>
      <c r="H26" s="11">
        <f>305000</f>
        <v>305000</v>
      </c>
      <c r="I26" s="11">
        <v>283981.13</v>
      </c>
      <c r="J26" s="11">
        <f t="shared" si="0"/>
        <v>21018.869999999995</v>
      </c>
      <c r="K26" s="11">
        <v>0</v>
      </c>
      <c r="L26" s="11">
        <f t="shared" si="1"/>
        <v>21018.869999999995</v>
      </c>
      <c r="M26" s="17"/>
      <c r="Q26" s="18"/>
    </row>
    <row r="27" spans="1:18" x14ac:dyDescent="0.25">
      <c r="A27" s="9">
        <v>72</v>
      </c>
      <c r="B27">
        <v>19900</v>
      </c>
      <c r="C27" s="8" t="s">
        <v>75</v>
      </c>
      <c r="E27" s="2" t="s">
        <v>30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v>0</v>
      </c>
      <c r="L27" s="11">
        <f t="shared" si="1"/>
        <v>0</v>
      </c>
      <c r="M27" s="17"/>
      <c r="Q27" s="18"/>
    </row>
    <row r="28" spans="1:18" x14ac:dyDescent="0.25">
      <c r="A28" s="9">
        <v>72</v>
      </c>
      <c r="B28">
        <v>19900</v>
      </c>
      <c r="C28" s="8" t="s">
        <v>75</v>
      </c>
      <c r="E28" s="2" t="s">
        <v>31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v>0</v>
      </c>
      <c r="L28" s="11">
        <f t="shared" si="1"/>
        <v>0</v>
      </c>
      <c r="M28" s="17"/>
      <c r="Q28" s="18"/>
    </row>
    <row r="29" spans="1:18" x14ac:dyDescent="0.25">
      <c r="A29" s="9">
        <v>72</v>
      </c>
      <c r="B29">
        <v>19900</v>
      </c>
      <c r="C29" s="8" t="s">
        <v>75</v>
      </c>
      <c r="E29" s="2" t="s">
        <v>32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v>0</v>
      </c>
      <c r="L29" s="11">
        <f t="shared" si="1"/>
        <v>0</v>
      </c>
      <c r="M29" s="17"/>
      <c r="Q29" s="18"/>
    </row>
    <row r="30" spans="1:18" x14ac:dyDescent="0.25">
      <c r="A30" s="9">
        <v>72</v>
      </c>
      <c r="B30">
        <v>19900</v>
      </c>
      <c r="C30" s="8" t="s">
        <v>75</v>
      </c>
      <c r="E30" s="2" t="s">
        <v>33</v>
      </c>
      <c r="G30" s="11">
        <v>0</v>
      </c>
      <c r="H30" s="11">
        <v>0</v>
      </c>
      <c r="I30" s="11">
        <v>0</v>
      </c>
      <c r="J30" s="11">
        <f t="shared" si="0"/>
        <v>0</v>
      </c>
      <c r="K30" s="11">
        <v>0</v>
      </c>
      <c r="L30" s="11">
        <f t="shared" si="1"/>
        <v>0</v>
      </c>
      <c r="M30" s="17"/>
      <c r="Q30" s="18"/>
    </row>
    <row r="31" spans="1:18" x14ac:dyDescent="0.25">
      <c r="A31" s="9">
        <v>72</v>
      </c>
      <c r="B31">
        <v>19900</v>
      </c>
      <c r="C31" s="8" t="s">
        <v>75</v>
      </c>
      <c r="E31" s="2" t="s">
        <v>82</v>
      </c>
      <c r="G31" s="11">
        <v>0</v>
      </c>
      <c r="H31" s="11">
        <v>20000</v>
      </c>
      <c r="I31" s="11">
        <v>0</v>
      </c>
      <c r="J31" s="11">
        <f t="shared" si="0"/>
        <v>20000</v>
      </c>
      <c r="K31" s="11">
        <v>20000</v>
      </c>
      <c r="L31" s="11">
        <f t="shared" si="1"/>
        <v>0</v>
      </c>
      <c r="M31" s="17"/>
      <c r="Q31" s="18"/>
    </row>
    <row r="32" spans="1:18" x14ac:dyDescent="0.25">
      <c r="A32" s="9">
        <v>72</v>
      </c>
      <c r="B32">
        <v>19900</v>
      </c>
      <c r="C32" s="8" t="s">
        <v>75</v>
      </c>
      <c r="E32" s="2" t="s">
        <v>81</v>
      </c>
      <c r="G32" s="11">
        <v>0</v>
      </c>
      <c r="H32" s="11">
        <v>0</v>
      </c>
      <c r="I32" s="11">
        <v>0</v>
      </c>
      <c r="J32" s="11">
        <f>H32-I32</f>
        <v>0</v>
      </c>
      <c r="K32" s="11">
        <v>0</v>
      </c>
      <c r="L32" s="11">
        <f>J32-K32</f>
        <v>0</v>
      </c>
      <c r="M32" s="17"/>
      <c r="Q32" s="18"/>
    </row>
    <row r="33" spans="1:13" x14ac:dyDescent="0.25">
      <c r="A33" s="9">
        <v>72</v>
      </c>
      <c r="B33">
        <v>19900</v>
      </c>
      <c r="C33" s="8" t="s">
        <v>75</v>
      </c>
      <c r="E33" s="2" t="s">
        <v>34</v>
      </c>
      <c r="G33" s="11">
        <v>0</v>
      </c>
      <c r="H33" s="11">
        <v>-90850</v>
      </c>
      <c r="I33" s="11">
        <v>0</v>
      </c>
      <c r="J33" s="11">
        <f t="shared" si="0"/>
        <v>-90850</v>
      </c>
      <c r="K33" s="11">
        <v>0</v>
      </c>
      <c r="L33" s="11">
        <f t="shared" si="1"/>
        <v>-90850</v>
      </c>
      <c r="M33" s="17"/>
    </row>
    <row r="34" spans="1:13" x14ac:dyDescent="0.25">
      <c r="A34" s="15" t="s">
        <v>76</v>
      </c>
      <c r="B34" s="2"/>
      <c r="C34" s="2"/>
      <c r="D34" s="10"/>
      <c r="E34" s="10"/>
      <c r="G34" s="11">
        <f t="shared" ref="G34:L34" si="2">SUM(G20:G33)</f>
        <v>1723500</v>
      </c>
      <c r="H34" s="11">
        <f t="shared" si="2"/>
        <v>1658408</v>
      </c>
      <c r="I34" s="11">
        <f t="shared" si="2"/>
        <v>1505207.7000000002</v>
      </c>
      <c r="J34" s="11">
        <f t="shared" si="2"/>
        <v>153200.29999999993</v>
      </c>
      <c r="K34" s="11">
        <f t="shared" si="2"/>
        <v>20000</v>
      </c>
      <c r="L34" s="11">
        <f t="shared" si="2"/>
        <v>133200.29999999993</v>
      </c>
      <c r="M34" s="17"/>
    </row>
    <row r="35" spans="1:13" x14ac:dyDescent="0.25">
      <c r="A35" s="12" t="s">
        <v>77</v>
      </c>
      <c r="B35" s="2"/>
      <c r="C35" s="2"/>
      <c r="D35" s="10"/>
      <c r="E35" s="10"/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7"/>
    </row>
    <row r="36" spans="1:13" x14ac:dyDescent="0.25">
      <c r="G36" s="19"/>
      <c r="H36" s="19"/>
      <c r="I36" s="19"/>
      <c r="J36" s="19"/>
      <c r="K36" s="19"/>
      <c r="M36" s="17"/>
    </row>
    <row r="37" spans="1:13" x14ac:dyDescent="0.25">
      <c r="A37" s="2"/>
      <c r="B37" s="2"/>
      <c r="C37" s="2"/>
      <c r="D37" s="10"/>
      <c r="E37" s="10"/>
      <c r="G37" s="11"/>
      <c r="H37" s="11"/>
      <c r="I37" s="11"/>
      <c r="J37" s="11"/>
      <c r="K37" s="11"/>
      <c r="M37" s="17"/>
    </row>
    <row r="42" spans="1:13" x14ac:dyDescent="0.25">
      <c r="A42" s="95" t="s">
        <v>128</v>
      </c>
      <c r="B42" s="20"/>
      <c r="C42" s="20"/>
      <c r="D42" s="20"/>
      <c r="E42" s="20"/>
    </row>
    <row r="45" spans="1:13" ht="13.8" thickBot="1" x14ac:dyDescent="0.3">
      <c r="A45" s="40" t="s">
        <v>102</v>
      </c>
      <c r="B45" s="41"/>
      <c r="C45" s="42"/>
      <c r="D45" s="21"/>
      <c r="E45" s="21"/>
      <c r="F45" s="21"/>
      <c r="G45" s="21"/>
      <c r="H45" s="21"/>
      <c r="I45" s="21"/>
      <c r="J45" s="21"/>
    </row>
    <row r="46" spans="1:13" ht="14.4" thickTop="1" thickBot="1" x14ac:dyDescent="0.3">
      <c r="A46" s="22"/>
      <c r="B46" s="23"/>
      <c r="C46" s="23"/>
      <c r="D46" s="23"/>
      <c r="E46" s="59"/>
      <c r="F46" s="60"/>
      <c r="G46" s="26"/>
      <c r="H46" s="27"/>
      <c r="I46" s="61"/>
      <c r="J46" s="29"/>
      <c r="K46" s="29"/>
      <c r="L46" s="28" t="s">
        <v>37</v>
      </c>
    </row>
    <row r="47" spans="1:13" ht="13.8" thickBot="1" x14ac:dyDescent="0.3">
      <c r="A47" s="30"/>
      <c r="B47" s="81" t="s">
        <v>119</v>
      </c>
      <c r="C47" s="81" t="s">
        <v>119</v>
      </c>
      <c r="D47" s="83" t="s">
        <v>119</v>
      </c>
      <c r="E47" s="81" t="s">
        <v>119</v>
      </c>
      <c r="F47" s="96" t="s">
        <v>97</v>
      </c>
      <c r="G47" s="97"/>
      <c r="H47" s="98"/>
      <c r="I47" s="82" t="s">
        <v>36</v>
      </c>
      <c r="J47" s="32" t="s">
        <v>39</v>
      </c>
      <c r="K47" s="78" t="s">
        <v>87</v>
      </c>
      <c r="L47" s="33" t="s">
        <v>38</v>
      </c>
    </row>
    <row r="48" spans="1:13" x14ac:dyDescent="0.25">
      <c r="A48" s="75" t="s">
        <v>89</v>
      </c>
      <c r="B48" s="34" t="s">
        <v>40</v>
      </c>
      <c r="C48" s="34" t="s">
        <v>96</v>
      </c>
      <c r="E48" s="34" t="s">
        <v>41</v>
      </c>
      <c r="F48" s="86" t="s">
        <v>108</v>
      </c>
      <c r="G48" s="34" t="s">
        <v>85</v>
      </c>
      <c r="H48" s="43"/>
      <c r="I48" s="84" t="s">
        <v>120</v>
      </c>
      <c r="J48" s="32" t="s">
        <v>42</v>
      </c>
      <c r="K48" s="79" t="s">
        <v>88</v>
      </c>
      <c r="L48" s="32" t="s">
        <v>41</v>
      </c>
    </row>
    <row r="49" spans="1:12" ht="13.8" thickBot="1" x14ac:dyDescent="0.3">
      <c r="A49" s="36" t="s">
        <v>90</v>
      </c>
      <c r="B49" s="37" t="s">
        <v>91</v>
      </c>
      <c r="C49" s="37" t="s">
        <v>93</v>
      </c>
      <c r="D49" s="67" t="s">
        <v>103</v>
      </c>
      <c r="E49" s="37" t="s">
        <v>43</v>
      </c>
      <c r="F49" s="87" t="s">
        <v>105</v>
      </c>
      <c r="G49" s="63" t="s">
        <v>44</v>
      </c>
      <c r="H49" s="39" t="s">
        <v>86</v>
      </c>
      <c r="I49" s="62" t="s">
        <v>43</v>
      </c>
      <c r="J49" s="38" t="s">
        <v>45</v>
      </c>
      <c r="K49" s="38" t="s">
        <v>86</v>
      </c>
      <c r="L49" s="38" t="s">
        <v>46</v>
      </c>
    </row>
    <row r="50" spans="1:12" x14ac:dyDescent="0.25">
      <c r="A50" s="22"/>
      <c r="B50" s="23"/>
      <c r="C50" s="23"/>
      <c r="E50" s="31"/>
      <c r="F50" s="22"/>
      <c r="G50" s="18"/>
      <c r="H50" s="31"/>
      <c r="I50" s="64"/>
      <c r="J50" s="29"/>
      <c r="L50" s="29"/>
    </row>
    <row r="51" spans="1:12" x14ac:dyDescent="0.25">
      <c r="A51" s="47" t="s">
        <v>47</v>
      </c>
      <c r="B51" s="44">
        <f t="shared" ref="B51:B64" si="3">H20</f>
        <v>172394</v>
      </c>
      <c r="C51" s="45">
        <f t="shared" ref="C51:C64" si="4">I20</f>
        <v>156725.57999999999</v>
      </c>
      <c r="D51" s="85">
        <v>0</v>
      </c>
      <c r="E51" s="45">
        <f>+B51-C51-D51</f>
        <v>15668.420000000013</v>
      </c>
      <c r="F51" s="65">
        <v>14251</v>
      </c>
      <c r="H51" s="48" t="s">
        <v>65</v>
      </c>
      <c r="I51" s="66">
        <f>B51-C51-F51</f>
        <v>1417.4200000000128</v>
      </c>
      <c r="J51" s="35"/>
      <c r="L51" s="46">
        <f t="shared" ref="L51:L64" si="5">+J51+I51</f>
        <v>1417.4200000000128</v>
      </c>
    </row>
    <row r="52" spans="1:12" x14ac:dyDescent="0.25">
      <c r="A52" s="47" t="s">
        <v>48</v>
      </c>
      <c r="B52" s="44">
        <f t="shared" si="3"/>
        <v>56252</v>
      </c>
      <c r="C52" s="45">
        <f t="shared" si="4"/>
        <v>47757.86</v>
      </c>
      <c r="D52" s="85">
        <v>0</v>
      </c>
      <c r="E52" s="45">
        <f t="shared" ref="E52:E64" si="6">+B52-C52-D52</f>
        <v>8494.14</v>
      </c>
      <c r="F52" s="65">
        <v>4336.79</v>
      </c>
      <c r="H52" s="48" t="s">
        <v>66</v>
      </c>
      <c r="I52" s="66">
        <f t="shared" ref="I52:I64" si="7">B52-C52-F52</f>
        <v>4157.3499999999995</v>
      </c>
      <c r="J52" s="46"/>
      <c r="L52" s="46">
        <f t="shared" si="5"/>
        <v>4157.3499999999995</v>
      </c>
    </row>
    <row r="53" spans="1:12" x14ac:dyDescent="0.25">
      <c r="A53" s="47" t="s">
        <v>112</v>
      </c>
      <c r="B53" s="44">
        <f t="shared" si="3"/>
        <v>6000</v>
      </c>
      <c r="C53" s="45">
        <f t="shared" si="4"/>
        <v>5392</v>
      </c>
      <c r="D53" s="85">
        <v>0</v>
      </c>
      <c r="E53" s="45">
        <f>+B53-C53-D53</f>
        <v>608</v>
      </c>
      <c r="F53" s="65">
        <v>900</v>
      </c>
      <c r="H53" s="48" t="s">
        <v>115</v>
      </c>
      <c r="I53" s="66">
        <f>B53-C53-F53</f>
        <v>-292</v>
      </c>
      <c r="J53" s="46"/>
      <c r="L53" s="46">
        <f>+J53+I53</f>
        <v>-292</v>
      </c>
    </row>
    <row r="54" spans="1:12" x14ac:dyDescent="0.25">
      <c r="A54" s="47" t="s">
        <v>49</v>
      </c>
      <c r="B54" s="44">
        <f t="shared" si="3"/>
        <v>390</v>
      </c>
      <c r="C54" s="45">
        <f t="shared" si="4"/>
        <v>0</v>
      </c>
      <c r="D54" s="85">
        <v>0</v>
      </c>
      <c r="E54" s="45">
        <f t="shared" si="6"/>
        <v>390</v>
      </c>
      <c r="F54" s="65">
        <v>65.89</v>
      </c>
      <c r="H54" s="48" t="s">
        <v>67</v>
      </c>
      <c r="I54" s="66">
        <f t="shared" si="7"/>
        <v>324.11</v>
      </c>
      <c r="J54" s="46"/>
      <c r="L54" s="46">
        <f t="shared" si="5"/>
        <v>324.11</v>
      </c>
    </row>
    <row r="55" spans="1:12" x14ac:dyDescent="0.25">
      <c r="A55" s="47" t="s">
        <v>50</v>
      </c>
      <c r="B55" s="44">
        <f t="shared" si="3"/>
        <v>66722</v>
      </c>
      <c r="C55" s="45">
        <f t="shared" si="4"/>
        <v>69340.570000000007</v>
      </c>
      <c r="D55" s="85">
        <v>0</v>
      </c>
      <c r="E55" s="45">
        <f t="shared" si="6"/>
        <v>-2618.570000000007</v>
      </c>
      <c r="F55" s="65">
        <v>2351.5500000000002</v>
      </c>
      <c r="H55" s="48" t="s">
        <v>99</v>
      </c>
      <c r="I55" s="66">
        <f t="shared" si="7"/>
        <v>-4970.1200000000072</v>
      </c>
      <c r="J55" s="46"/>
      <c r="L55" s="46">
        <f t="shared" si="5"/>
        <v>-4970.1200000000072</v>
      </c>
    </row>
    <row r="56" spans="1:12" x14ac:dyDescent="0.25">
      <c r="A56" s="47" t="s">
        <v>51</v>
      </c>
      <c r="B56" s="44">
        <f t="shared" si="3"/>
        <v>1122500</v>
      </c>
      <c r="C56" s="45">
        <f t="shared" si="4"/>
        <v>942010.56</v>
      </c>
      <c r="D56" s="85">
        <v>0</v>
      </c>
      <c r="E56" s="45">
        <f t="shared" si="6"/>
        <v>180489.43999999994</v>
      </c>
      <c r="F56" s="65">
        <v>9542.24</v>
      </c>
      <c r="H56" s="48" t="s">
        <v>98</v>
      </c>
      <c r="I56" s="66">
        <f t="shared" si="7"/>
        <v>170947.19999999995</v>
      </c>
      <c r="J56" s="46"/>
      <c r="L56" s="46">
        <f t="shared" si="5"/>
        <v>170947.19999999995</v>
      </c>
    </row>
    <row r="57" spans="1:12" x14ac:dyDescent="0.25">
      <c r="A57" s="47" t="s">
        <v>52</v>
      </c>
      <c r="B57" s="44">
        <f t="shared" si="3"/>
        <v>305000</v>
      </c>
      <c r="C57" s="45">
        <f t="shared" si="4"/>
        <v>283981.13</v>
      </c>
      <c r="D57" s="85">
        <v>0</v>
      </c>
      <c r="E57" s="45">
        <f t="shared" si="6"/>
        <v>21018.869999999995</v>
      </c>
      <c r="F57" s="65">
        <v>18524</v>
      </c>
      <c r="H57" s="48" t="s">
        <v>68</v>
      </c>
      <c r="I57" s="66">
        <f t="shared" si="7"/>
        <v>2494.8699999999953</v>
      </c>
      <c r="J57" s="46"/>
      <c r="L57" s="46">
        <f t="shared" si="5"/>
        <v>2494.8699999999953</v>
      </c>
    </row>
    <row r="58" spans="1:12" x14ac:dyDescent="0.25">
      <c r="A58" s="47" t="s">
        <v>53</v>
      </c>
      <c r="B58" s="44">
        <f t="shared" si="3"/>
        <v>0</v>
      </c>
      <c r="C58" s="45">
        <f t="shared" si="4"/>
        <v>0</v>
      </c>
      <c r="D58" s="85">
        <v>0</v>
      </c>
      <c r="E58" s="45">
        <f t="shared" si="6"/>
        <v>0</v>
      </c>
      <c r="F58" s="65"/>
      <c r="H58" s="48"/>
      <c r="I58" s="66">
        <f t="shared" si="7"/>
        <v>0</v>
      </c>
      <c r="J58" s="46"/>
      <c r="L58" s="46">
        <f t="shared" si="5"/>
        <v>0</v>
      </c>
    </row>
    <row r="59" spans="1:12" x14ac:dyDescent="0.25">
      <c r="A59" s="47" t="s">
        <v>54</v>
      </c>
      <c r="B59" s="44">
        <f t="shared" si="3"/>
        <v>0</v>
      </c>
      <c r="C59" s="45">
        <f t="shared" si="4"/>
        <v>0</v>
      </c>
      <c r="D59" s="85">
        <v>0</v>
      </c>
      <c r="E59" s="45">
        <f t="shared" si="6"/>
        <v>0</v>
      </c>
      <c r="F59" s="65"/>
      <c r="H59" s="48"/>
      <c r="I59" s="66">
        <f t="shared" si="7"/>
        <v>0</v>
      </c>
      <c r="J59" s="46"/>
      <c r="L59" s="46">
        <f t="shared" si="5"/>
        <v>0</v>
      </c>
    </row>
    <row r="60" spans="1:12" x14ac:dyDescent="0.25">
      <c r="A60" s="47" t="s">
        <v>55</v>
      </c>
      <c r="B60" s="44">
        <f t="shared" si="3"/>
        <v>0</v>
      </c>
      <c r="C60" s="45">
        <f t="shared" si="4"/>
        <v>0</v>
      </c>
      <c r="D60" s="85">
        <v>0</v>
      </c>
      <c r="E60" s="45">
        <f t="shared" si="6"/>
        <v>0</v>
      </c>
      <c r="F60" s="65"/>
      <c r="H60" s="48"/>
      <c r="I60" s="66">
        <f t="shared" si="7"/>
        <v>0</v>
      </c>
      <c r="J60" s="46"/>
      <c r="L60" s="46">
        <f t="shared" si="5"/>
        <v>0</v>
      </c>
    </row>
    <row r="61" spans="1:12" x14ac:dyDescent="0.25">
      <c r="A61" s="47" t="s">
        <v>56</v>
      </c>
      <c r="B61" s="44">
        <f t="shared" si="3"/>
        <v>0</v>
      </c>
      <c r="C61" s="45">
        <f t="shared" si="4"/>
        <v>0</v>
      </c>
      <c r="D61" s="85">
        <v>0</v>
      </c>
      <c r="E61" s="45">
        <f t="shared" si="6"/>
        <v>0</v>
      </c>
      <c r="F61" s="65"/>
      <c r="H61" s="48"/>
      <c r="I61" s="66">
        <f t="shared" si="7"/>
        <v>0</v>
      </c>
      <c r="J61" s="46"/>
      <c r="L61" s="46">
        <f t="shared" si="5"/>
        <v>0</v>
      </c>
    </row>
    <row r="62" spans="1:12" x14ac:dyDescent="0.25">
      <c r="A62" s="47" t="s">
        <v>69</v>
      </c>
      <c r="B62" s="44">
        <f t="shared" si="3"/>
        <v>20000</v>
      </c>
      <c r="C62" s="45">
        <f t="shared" si="4"/>
        <v>0</v>
      </c>
      <c r="D62" s="85">
        <f>K31</f>
        <v>20000</v>
      </c>
      <c r="E62" s="45">
        <f>B62-C62-D62</f>
        <v>0</v>
      </c>
      <c r="F62" s="65">
        <v>20000</v>
      </c>
      <c r="H62" s="48" t="s">
        <v>104</v>
      </c>
      <c r="I62" s="66">
        <f t="shared" si="7"/>
        <v>0</v>
      </c>
      <c r="J62" s="46"/>
      <c r="L62" s="46">
        <f t="shared" si="5"/>
        <v>0</v>
      </c>
    </row>
    <row r="63" spans="1:12" x14ac:dyDescent="0.25">
      <c r="A63" s="47" t="s">
        <v>83</v>
      </c>
      <c r="B63" s="44">
        <f t="shared" si="3"/>
        <v>0</v>
      </c>
      <c r="C63" s="45">
        <f t="shared" si="4"/>
        <v>0</v>
      </c>
      <c r="D63" s="85">
        <v>0</v>
      </c>
      <c r="E63" s="45">
        <f t="shared" si="6"/>
        <v>0</v>
      </c>
      <c r="F63" s="65"/>
      <c r="G63" s="48"/>
      <c r="H63" s="51"/>
      <c r="I63" s="66">
        <f t="shared" si="7"/>
        <v>0</v>
      </c>
      <c r="J63" s="46"/>
      <c r="L63" s="46">
        <f t="shared" si="5"/>
        <v>0</v>
      </c>
    </row>
    <row r="64" spans="1:12" x14ac:dyDescent="0.25">
      <c r="A64" s="47" t="s">
        <v>57</v>
      </c>
      <c r="B64" s="44">
        <f t="shared" si="3"/>
        <v>-90850</v>
      </c>
      <c r="C64" s="45">
        <f t="shared" si="4"/>
        <v>0</v>
      </c>
      <c r="D64" s="85">
        <v>0</v>
      </c>
      <c r="E64" s="45">
        <f t="shared" si="6"/>
        <v>-90850</v>
      </c>
      <c r="F64" s="65"/>
      <c r="G64" s="48"/>
      <c r="H64" s="51"/>
      <c r="I64" s="66">
        <f t="shared" si="7"/>
        <v>-90850</v>
      </c>
      <c r="J64" s="46"/>
      <c r="L64" s="46">
        <f t="shared" si="5"/>
        <v>-90850</v>
      </c>
    </row>
    <row r="65" spans="1:12" ht="13.8" thickBot="1" x14ac:dyDescent="0.3">
      <c r="A65" s="49"/>
      <c r="G65" s="67"/>
      <c r="H65" s="50"/>
      <c r="I65" s="68"/>
      <c r="J65" s="46"/>
      <c r="L65" s="46"/>
    </row>
    <row r="66" spans="1:12" ht="13.8" thickBot="1" x14ac:dyDescent="0.3">
      <c r="A66" s="25" t="s">
        <v>58</v>
      </c>
      <c r="B66" s="52">
        <f>SUM(B51:B64)</f>
        <v>1658408</v>
      </c>
      <c r="C66" s="52">
        <f>SUM(C51:C64)</f>
        <v>1505207.7000000002</v>
      </c>
      <c r="D66" s="57"/>
      <c r="E66" s="53">
        <f>SUM(E51:E64)</f>
        <v>133200.29999999993</v>
      </c>
      <c r="F66" s="69">
        <f>SUM(F51:F64)</f>
        <v>69971.47</v>
      </c>
      <c r="G66" s="70"/>
      <c r="H66" s="53"/>
      <c r="I66" s="54">
        <f>SUM(I51:I64)</f>
        <v>83228.829999999958</v>
      </c>
      <c r="J66" s="54">
        <f>SUM(J52:J65)</f>
        <v>0</v>
      </c>
      <c r="K66" s="80"/>
      <c r="L66" s="54">
        <f>SUM(L51:L65)</f>
        <v>83228.829999999958</v>
      </c>
    </row>
    <row r="67" spans="1:12" x14ac:dyDescent="0.25">
      <c r="F67" s="1"/>
      <c r="H67" s="71"/>
      <c r="I67" s="71"/>
      <c r="J67" s="55"/>
    </row>
    <row r="68" spans="1:12" x14ac:dyDescent="0.25">
      <c r="B68" s="18"/>
      <c r="C68" s="18"/>
      <c r="D68" s="18"/>
    </row>
    <row r="69" spans="1:12" x14ac:dyDescent="0.25">
      <c r="B69" s="18"/>
      <c r="C69" s="18"/>
      <c r="D69" s="18"/>
    </row>
    <row r="70" spans="1:12" x14ac:dyDescent="0.25">
      <c r="B70" s="72"/>
      <c r="C70" s="48"/>
      <c r="D70" s="48"/>
    </row>
    <row r="71" spans="1:12" x14ac:dyDescent="0.25">
      <c r="B71" s="73"/>
      <c r="C71" s="48"/>
      <c r="D71" s="48"/>
    </row>
    <row r="72" spans="1:12" x14ac:dyDescent="0.25">
      <c r="B72" s="72"/>
      <c r="C72" s="48"/>
      <c r="D72" s="48"/>
    </row>
    <row r="75" spans="1:12" x14ac:dyDescent="0.25">
      <c r="A75" s="17"/>
    </row>
    <row r="76" spans="1:12" x14ac:dyDescent="0.25">
      <c r="A76" s="17"/>
    </row>
    <row r="77" spans="1:12" x14ac:dyDescent="0.25">
      <c r="A77" s="17"/>
    </row>
    <row r="78" spans="1:12" x14ac:dyDescent="0.25">
      <c r="A78" s="17"/>
    </row>
    <row r="79" spans="1:12" x14ac:dyDescent="0.25">
      <c r="A79" s="17"/>
    </row>
    <row r="80" spans="1:12" x14ac:dyDescent="0.25">
      <c r="A80" s="17"/>
    </row>
  </sheetData>
  <mergeCells count="1">
    <mergeCell ref="F47:H47"/>
  </mergeCells>
  <phoneticPr fontId="0" type="noConversion"/>
  <pageMargins left="0.22" right="0.21" top="0.18" bottom="0.19" header="0.18" footer="0.18"/>
  <pageSetup scale="57" orientation="landscape" horizontalDpi="1200" verticalDpi="1200" r:id="rId1"/>
  <headerFooter alignWithMargins="0">
    <oddFooter>&amp;L&amp;F&amp;C&amp;A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A25" zoomScale="75" workbookViewId="0">
      <selection activeCell="B68" sqref="B68"/>
    </sheetView>
  </sheetViews>
  <sheetFormatPr defaultRowHeight="13.2" x14ac:dyDescent="0.25"/>
  <cols>
    <col min="1" max="1" width="10.44140625" customWidth="1"/>
    <col min="2" max="2" width="17.88671875" customWidth="1"/>
    <col min="3" max="4" width="19.44140625" customWidth="1"/>
    <col min="5" max="5" width="14.88671875" customWidth="1"/>
    <col min="6" max="6" width="16.44140625" customWidth="1"/>
    <col min="7" max="7" width="21.88671875" customWidth="1"/>
    <col min="8" max="8" width="40.33203125" bestFit="1" customWidth="1"/>
    <col min="9" max="9" width="15.5546875" customWidth="1"/>
    <col min="10" max="10" width="17.44140625" customWidth="1"/>
    <col min="11" max="11" width="20" customWidth="1"/>
    <col min="12" max="12" width="17.6640625" customWidth="1"/>
    <col min="13" max="13" width="19.6640625" customWidth="1"/>
  </cols>
  <sheetData>
    <row r="1" spans="1:15" x14ac:dyDescent="0.25">
      <c r="F1" s="1" t="s">
        <v>0</v>
      </c>
      <c r="K1" t="s">
        <v>1</v>
      </c>
    </row>
    <row r="2" spans="1:15" x14ac:dyDescent="0.25">
      <c r="A2" s="2" t="s">
        <v>2</v>
      </c>
      <c r="B2" s="2"/>
      <c r="C2" s="2"/>
      <c r="D2" s="2"/>
      <c r="E2" s="2" t="s">
        <v>3</v>
      </c>
      <c r="F2" s="2"/>
      <c r="G2" s="2"/>
      <c r="H2" s="2"/>
      <c r="I2" s="2"/>
      <c r="J2" s="2"/>
      <c r="K2" s="94" t="s">
        <v>126</v>
      </c>
      <c r="L2" s="2"/>
      <c r="M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4</v>
      </c>
      <c r="L3" s="2"/>
      <c r="M3" s="2"/>
    </row>
    <row r="4" spans="1:15" x14ac:dyDescent="0.25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x14ac:dyDescent="0.25">
      <c r="A5" s="2"/>
      <c r="B5" s="2" t="s">
        <v>6</v>
      </c>
      <c r="C5" s="3" t="s">
        <v>7</v>
      </c>
      <c r="D5" s="3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2"/>
      <c r="B6" s="2" t="s">
        <v>8</v>
      </c>
      <c r="C6" s="2" t="s">
        <v>72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5" x14ac:dyDescent="0.25">
      <c r="A7" s="2"/>
      <c r="B7" s="2" t="s">
        <v>117</v>
      </c>
      <c r="C7" s="2" t="s">
        <v>73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5" x14ac:dyDescent="0.25">
      <c r="A8" s="2"/>
      <c r="B8" s="2" t="s">
        <v>9</v>
      </c>
      <c r="C8" s="2" t="s">
        <v>74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5" x14ac:dyDescent="0.25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x14ac:dyDescent="0.25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5" x14ac:dyDescent="0.25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5" ht="13.5" customHeight="1" x14ac:dyDescent="0.25">
      <c r="A12" s="2"/>
      <c r="B12" s="2" t="s">
        <v>35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5" ht="12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 ht="12.75" customHeight="1" x14ac:dyDescent="0.25">
      <c r="A14" s="2"/>
      <c r="B14" s="2"/>
      <c r="D14" s="2" t="s">
        <v>13</v>
      </c>
      <c r="F14" s="4" t="s">
        <v>14</v>
      </c>
      <c r="G14" s="4" t="s">
        <v>15</v>
      </c>
      <c r="H14" s="4"/>
      <c r="I14" s="4"/>
      <c r="J14" s="4"/>
      <c r="K14" s="4" t="s">
        <v>16</v>
      </c>
    </row>
    <row r="15" spans="1:15" x14ac:dyDescent="0.25">
      <c r="A15" s="3" t="s">
        <v>17</v>
      </c>
      <c r="B15" s="3" t="s">
        <v>18</v>
      </c>
      <c r="D15" s="3" t="s">
        <v>19</v>
      </c>
      <c r="F15" s="5" t="s">
        <v>13</v>
      </c>
      <c r="G15" s="5" t="s">
        <v>13</v>
      </c>
      <c r="H15" s="6" t="s">
        <v>20</v>
      </c>
      <c r="I15" s="7" t="s">
        <v>21</v>
      </c>
      <c r="J15" s="5" t="s">
        <v>22</v>
      </c>
      <c r="K15" s="6" t="s">
        <v>23</v>
      </c>
      <c r="N15" s="18"/>
      <c r="O15" s="18"/>
    </row>
    <row r="16" spans="1:15" x14ac:dyDescent="0.25">
      <c r="A16" s="2"/>
      <c r="B16" s="2"/>
      <c r="C16" s="2"/>
      <c r="D16" s="2"/>
      <c r="E16" s="2"/>
      <c r="F16" s="2"/>
      <c r="G16" s="2"/>
      <c r="I16" s="2"/>
      <c r="J16" s="2"/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8" x14ac:dyDescent="0.25">
      <c r="A18" s="13" t="s">
        <v>71</v>
      </c>
      <c r="C18" s="8"/>
      <c r="D18" s="14"/>
      <c r="F18" s="11"/>
      <c r="G18" s="11"/>
      <c r="H18" s="11"/>
      <c r="I18" s="11"/>
      <c r="J18" s="11"/>
      <c r="K18" s="11"/>
      <c r="N18" s="17"/>
      <c r="R18" s="18"/>
    </row>
    <row r="19" spans="1:18" x14ac:dyDescent="0.25">
      <c r="A19" s="13"/>
      <c r="C19" s="8"/>
      <c r="D19" s="14"/>
      <c r="F19" s="11"/>
      <c r="G19" s="11"/>
      <c r="H19" s="11"/>
      <c r="I19" s="11"/>
      <c r="J19" s="11"/>
      <c r="K19" s="11"/>
      <c r="N19" s="17"/>
      <c r="R19" s="18"/>
    </row>
    <row r="20" spans="1:18" x14ac:dyDescent="0.25">
      <c r="A20" s="9">
        <v>72</v>
      </c>
      <c r="B20">
        <v>19900</v>
      </c>
      <c r="C20" s="8" t="s">
        <v>75</v>
      </c>
      <c r="D20" s="2" t="s">
        <v>24</v>
      </c>
      <c r="F20" s="11">
        <v>172000</v>
      </c>
      <c r="G20" s="11">
        <f>172394</f>
        <v>172394</v>
      </c>
      <c r="H20" s="11">
        <v>172230.93</v>
      </c>
      <c r="I20" s="11">
        <f t="shared" ref="I20:I33" si="0">G20-H20</f>
        <v>163.07000000000698</v>
      </c>
      <c r="J20" s="11">
        <v>0</v>
      </c>
      <c r="K20" s="11">
        <f t="shared" ref="K20:K33" si="1">I20-J20</f>
        <v>163.07000000000698</v>
      </c>
      <c r="N20" s="17"/>
      <c r="R20" s="18"/>
    </row>
    <row r="21" spans="1:18" x14ac:dyDescent="0.25">
      <c r="A21" s="9">
        <v>72</v>
      </c>
      <c r="B21">
        <v>19900</v>
      </c>
      <c r="C21" s="8" t="s">
        <v>75</v>
      </c>
      <c r="D21" s="2" t="s">
        <v>25</v>
      </c>
      <c r="F21" s="11">
        <v>56000</v>
      </c>
      <c r="G21" s="11">
        <f>56252</f>
        <v>56252</v>
      </c>
      <c r="H21" s="11">
        <v>52099.48</v>
      </c>
      <c r="I21" s="11">
        <f t="shared" si="0"/>
        <v>4152.5199999999968</v>
      </c>
      <c r="J21" s="11">
        <v>0</v>
      </c>
      <c r="K21" s="11">
        <f t="shared" si="1"/>
        <v>4152.5199999999968</v>
      </c>
      <c r="N21" s="17"/>
      <c r="R21" s="18"/>
    </row>
    <row r="22" spans="1:18" x14ac:dyDescent="0.25">
      <c r="A22" s="9">
        <v>72</v>
      </c>
      <c r="B22">
        <v>19900</v>
      </c>
      <c r="C22" s="8" t="s">
        <v>75</v>
      </c>
      <c r="D22" s="2" t="s">
        <v>113</v>
      </c>
      <c r="F22" s="11">
        <v>0</v>
      </c>
      <c r="G22" s="11">
        <v>6000</v>
      </c>
      <c r="H22" s="11">
        <v>6388</v>
      </c>
      <c r="I22" s="11">
        <f>G22-H22</f>
        <v>-388</v>
      </c>
      <c r="J22" s="11">
        <v>0</v>
      </c>
      <c r="K22" s="11">
        <f>I22-J22</f>
        <v>-388</v>
      </c>
      <c r="N22" s="17"/>
      <c r="R22" s="18"/>
    </row>
    <row r="23" spans="1:18" x14ac:dyDescent="0.25">
      <c r="A23" s="9">
        <v>72</v>
      </c>
      <c r="B23">
        <v>19900</v>
      </c>
      <c r="C23" s="8" t="s">
        <v>75</v>
      </c>
      <c r="D23" s="2" t="s">
        <v>26</v>
      </c>
      <c r="F23" s="11">
        <v>1000</v>
      </c>
      <c r="G23" s="11">
        <v>390</v>
      </c>
      <c r="H23" s="11">
        <v>75.540000000000006</v>
      </c>
      <c r="I23" s="11">
        <f t="shared" si="0"/>
        <v>314.45999999999998</v>
      </c>
      <c r="J23" s="11">
        <v>0</v>
      </c>
      <c r="K23" s="11">
        <f t="shared" si="1"/>
        <v>314.45999999999998</v>
      </c>
      <c r="N23" s="17"/>
      <c r="R23" s="18"/>
    </row>
    <row r="24" spans="1:18" x14ac:dyDescent="0.25">
      <c r="A24" s="9">
        <v>72</v>
      </c>
      <c r="B24">
        <v>19900</v>
      </c>
      <c r="C24" s="8" t="s">
        <v>75</v>
      </c>
      <c r="D24" s="2" t="s">
        <v>27</v>
      </c>
      <c r="F24" s="11">
        <v>67000</v>
      </c>
      <c r="G24" s="11">
        <f>66722</f>
        <v>66722</v>
      </c>
      <c r="H24" s="11">
        <v>71796.490000000005</v>
      </c>
      <c r="I24" s="11">
        <f t="shared" si="0"/>
        <v>-5074.4900000000052</v>
      </c>
      <c r="J24" s="11">
        <v>0</v>
      </c>
      <c r="K24" s="11">
        <f t="shared" si="1"/>
        <v>-5074.4900000000052</v>
      </c>
      <c r="N24" s="17"/>
      <c r="R24" s="18"/>
    </row>
    <row r="25" spans="1:18" x14ac:dyDescent="0.25">
      <c r="A25" s="9">
        <v>72</v>
      </c>
      <c r="B25">
        <v>19900</v>
      </c>
      <c r="C25" s="8" t="s">
        <v>75</v>
      </c>
      <c r="D25" s="2" t="s">
        <v>28</v>
      </c>
      <c r="F25" s="11">
        <f>1122500</f>
        <v>1122500</v>
      </c>
      <c r="G25" s="11">
        <f>1122500</f>
        <v>1122500</v>
      </c>
      <c r="H25" s="11">
        <v>951552.8</v>
      </c>
      <c r="I25" s="11">
        <f t="shared" si="0"/>
        <v>170947.19999999995</v>
      </c>
      <c r="J25" s="11">
        <v>0</v>
      </c>
      <c r="K25" s="11">
        <f t="shared" si="1"/>
        <v>170947.19999999995</v>
      </c>
      <c r="N25" s="17"/>
      <c r="R25" s="18"/>
    </row>
    <row r="26" spans="1:18" x14ac:dyDescent="0.25">
      <c r="A26" s="9">
        <v>72</v>
      </c>
      <c r="B26">
        <v>19900</v>
      </c>
      <c r="C26" s="8" t="s">
        <v>75</v>
      </c>
      <c r="D26" s="2" t="s">
        <v>29</v>
      </c>
      <c r="F26" s="11">
        <f>305000</f>
        <v>305000</v>
      </c>
      <c r="G26" s="11">
        <f>305000</f>
        <v>305000</v>
      </c>
      <c r="H26" s="11">
        <v>303483.38</v>
      </c>
      <c r="I26" s="11">
        <f t="shared" si="0"/>
        <v>1516.6199999999953</v>
      </c>
      <c r="J26" s="11">
        <v>0</v>
      </c>
      <c r="K26" s="11">
        <f t="shared" si="1"/>
        <v>1516.6199999999953</v>
      </c>
      <c r="N26" s="17"/>
      <c r="R26" s="18"/>
    </row>
    <row r="27" spans="1:18" x14ac:dyDescent="0.25">
      <c r="A27" s="9">
        <v>72</v>
      </c>
      <c r="B27">
        <v>19900</v>
      </c>
      <c r="C27" s="8" t="s">
        <v>75</v>
      </c>
      <c r="D27" s="2" t="s">
        <v>30</v>
      </c>
      <c r="F27" s="11">
        <v>0</v>
      </c>
      <c r="G27" s="11">
        <v>0</v>
      </c>
      <c r="H27" s="11">
        <v>0</v>
      </c>
      <c r="I27" s="11">
        <f t="shared" si="0"/>
        <v>0</v>
      </c>
      <c r="J27" s="11">
        <v>0</v>
      </c>
      <c r="K27" s="11">
        <f t="shared" si="1"/>
        <v>0</v>
      </c>
      <c r="N27" s="17"/>
      <c r="R27" s="18"/>
    </row>
    <row r="28" spans="1:18" x14ac:dyDescent="0.25">
      <c r="A28" s="9">
        <v>72</v>
      </c>
      <c r="B28">
        <v>19900</v>
      </c>
      <c r="C28" s="8" t="s">
        <v>75</v>
      </c>
      <c r="D28" s="2" t="s">
        <v>31</v>
      </c>
      <c r="F28" s="11">
        <v>0</v>
      </c>
      <c r="G28" s="11">
        <v>0</v>
      </c>
      <c r="H28" s="11">
        <v>0</v>
      </c>
      <c r="I28" s="11">
        <f t="shared" si="0"/>
        <v>0</v>
      </c>
      <c r="J28" s="11">
        <v>0</v>
      </c>
      <c r="K28" s="11">
        <f t="shared" si="1"/>
        <v>0</v>
      </c>
      <c r="N28" s="17"/>
      <c r="R28" s="18"/>
    </row>
    <row r="29" spans="1:18" x14ac:dyDescent="0.25">
      <c r="A29" s="9">
        <v>72</v>
      </c>
      <c r="B29">
        <v>19900</v>
      </c>
      <c r="C29" s="8" t="s">
        <v>75</v>
      </c>
      <c r="D29" s="2" t="s">
        <v>32</v>
      </c>
      <c r="F29" s="11">
        <v>0</v>
      </c>
      <c r="G29" s="11">
        <v>0</v>
      </c>
      <c r="H29" s="11">
        <v>0</v>
      </c>
      <c r="I29" s="11">
        <f t="shared" si="0"/>
        <v>0</v>
      </c>
      <c r="J29" s="11">
        <v>0</v>
      </c>
      <c r="K29" s="11">
        <f t="shared" si="1"/>
        <v>0</v>
      </c>
      <c r="N29" s="17"/>
      <c r="R29" s="18"/>
    </row>
    <row r="30" spans="1:18" x14ac:dyDescent="0.25">
      <c r="A30" s="9">
        <v>72</v>
      </c>
      <c r="B30">
        <v>19900</v>
      </c>
      <c r="C30" s="8" t="s">
        <v>75</v>
      </c>
      <c r="D30" s="2" t="s">
        <v>33</v>
      </c>
      <c r="F30" s="11">
        <v>0</v>
      </c>
      <c r="G30" s="11">
        <v>0</v>
      </c>
      <c r="H30" s="11">
        <v>0</v>
      </c>
      <c r="I30" s="11">
        <f t="shared" si="0"/>
        <v>0</v>
      </c>
      <c r="J30" s="11">
        <v>0</v>
      </c>
      <c r="K30" s="11">
        <f t="shared" si="1"/>
        <v>0</v>
      </c>
      <c r="N30" s="17"/>
      <c r="R30" s="18"/>
    </row>
    <row r="31" spans="1:18" x14ac:dyDescent="0.25">
      <c r="A31" s="9">
        <v>72</v>
      </c>
      <c r="B31">
        <v>19900</v>
      </c>
      <c r="C31" s="8" t="s">
        <v>75</v>
      </c>
      <c r="D31" s="2" t="s">
        <v>82</v>
      </c>
      <c r="F31" s="11">
        <v>0</v>
      </c>
      <c r="G31" s="11">
        <v>20000</v>
      </c>
      <c r="H31" s="11">
        <v>6325.52</v>
      </c>
      <c r="I31" s="11">
        <f t="shared" si="0"/>
        <v>13674.48</v>
      </c>
      <c r="J31" s="11">
        <v>13674.48</v>
      </c>
      <c r="K31" s="11">
        <f t="shared" si="1"/>
        <v>0</v>
      </c>
      <c r="N31" s="17"/>
      <c r="R31" s="18"/>
    </row>
    <row r="32" spans="1:18" x14ac:dyDescent="0.25">
      <c r="A32" s="9">
        <v>72</v>
      </c>
      <c r="B32">
        <v>19900</v>
      </c>
      <c r="C32" s="8" t="s">
        <v>75</v>
      </c>
      <c r="D32" s="2" t="s">
        <v>81</v>
      </c>
      <c r="F32" s="11">
        <v>0</v>
      </c>
      <c r="G32" s="11">
        <v>0</v>
      </c>
      <c r="H32" s="11">
        <v>0</v>
      </c>
      <c r="I32" s="11">
        <f>G32-H32</f>
        <v>0</v>
      </c>
      <c r="J32" s="11">
        <v>0</v>
      </c>
      <c r="K32" s="11">
        <f>I32-J32</f>
        <v>0</v>
      </c>
      <c r="N32" s="17"/>
      <c r="R32" s="18"/>
    </row>
    <row r="33" spans="1:14" x14ac:dyDescent="0.25">
      <c r="A33" s="9">
        <v>72</v>
      </c>
      <c r="B33">
        <v>19900</v>
      </c>
      <c r="C33" s="8" t="s">
        <v>75</v>
      </c>
      <c r="D33" s="2" t="s">
        <v>34</v>
      </c>
      <c r="F33" s="11">
        <v>0</v>
      </c>
      <c r="G33" s="11">
        <v>-90850</v>
      </c>
      <c r="H33" s="11">
        <v>0</v>
      </c>
      <c r="I33" s="11">
        <f t="shared" si="0"/>
        <v>-90850</v>
      </c>
      <c r="J33" s="11">
        <v>0</v>
      </c>
      <c r="K33" s="11">
        <f t="shared" si="1"/>
        <v>-90850</v>
      </c>
      <c r="N33" s="17"/>
    </row>
    <row r="34" spans="1:14" x14ac:dyDescent="0.25">
      <c r="A34" s="15" t="s">
        <v>76</v>
      </c>
      <c r="B34" s="2"/>
      <c r="C34" s="2"/>
      <c r="D34" s="2"/>
      <c r="E34" s="10"/>
      <c r="F34" s="11">
        <f t="shared" ref="F34:K34" si="2">SUM(F20:F33)</f>
        <v>1723500</v>
      </c>
      <c r="G34" s="11">
        <f t="shared" si="2"/>
        <v>1658408</v>
      </c>
      <c r="H34" s="11">
        <v>1563952.1400000001</v>
      </c>
      <c r="I34" s="11">
        <f t="shared" si="2"/>
        <v>94455.859999999957</v>
      </c>
      <c r="J34" s="11">
        <f t="shared" si="2"/>
        <v>13674.48</v>
      </c>
      <c r="K34" s="11">
        <f t="shared" si="2"/>
        <v>80781.379999999946</v>
      </c>
      <c r="N34" s="17"/>
    </row>
    <row r="35" spans="1:14" x14ac:dyDescent="0.25">
      <c r="A35" s="12" t="s">
        <v>77</v>
      </c>
      <c r="B35" s="2"/>
      <c r="C35" s="2"/>
      <c r="D35" s="2"/>
      <c r="E35" s="10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N35" s="17"/>
    </row>
    <row r="36" spans="1:14" x14ac:dyDescent="0.25">
      <c r="H36" s="19"/>
      <c r="I36" s="19"/>
      <c r="J36" s="19"/>
      <c r="K36" s="19"/>
      <c r="L36" s="19"/>
      <c r="N36" s="17"/>
    </row>
    <row r="38" spans="1:14" x14ac:dyDescent="0.25">
      <c r="A38" s="20" t="s">
        <v>80</v>
      </c>
      <c r="B38" s="20"/>
      <c r="C38" s="20"/>
      <c r="D38" s="20"/>
      <c r="E38" s="20"/>
      <c r="F38" s="20"/>
    </row>
    <row r="41" spans="1:14" ht="13.8" thickBot="1" x14ac:dyDescent="0.3">
      <c r="A41" s="40" t="s">
        <v>102</v>
      </c>
      <c r="B41" s="41"/>
      <c r="C41" s="42"/>
      <c r="D41" s="21"/>
      <c r="E41" s="21"/>
      <c r="F41" s="21"/>
      <c r="G41" s="21"/>
      <c r="H41" s="21"/>
      <c r="I41" s="21"/>
      <c r="J41" s="21"/>
      <c r="K41" s="21"/>
    </row>
    <row r="42" spans="1:14" ht="13.8" thickTop="1" x14ac:dyDescent="0.25">
      <c r="A42" s="22"/>
      <c r="B42" s="23"/>
      <c r="C42" s="23"/>
      <c r="D42" s="23"/>
      <c r="E42" s="24"/>
      <c r="F42" s="22"/>
      <c r="G42" s="74"/>
      <c r="H42" s="24"/>
      <c r="I42" s="28"/>
      <c r="J42" s="29"/>
      <c r="K42" s="29"/>
      <c r="L42" s="28" t="s">
        <v>37</v>
      </c>
    </row>
    <row r="43" spans="1:14" ht="13.8" thickBot="1" x14ac:dyDescent="0.3">
      <c r="A43" s="30"/>
      <c r="B43" s="81" t="s">
        <v>121</v>
      </c>
      <c r="C43" s="81" t="s">
        <v>121</v>
      </c>
      <c r="D43" s="81" t="s">
        <v>121</v>
      </c>
      <c r="E43" s="81" t="s">
        <v>121</v>
      </c>
      <c r="F43" s="99" t="s">
        <v>84</v>
      </c>
      <c r="G43" s="100"/>
      <c r="H43" s="101"/>
      <c r="I43" s="77" t="s">
        <v>36</v>
      </c>
      <c r="J43" s="32" t="s">
        <v>39</v>
      </c>
      <c r="K43" s="78" t="s">
        <v>87</v>
      </c>
      <c r="L43" s="33" t="s">
        <v>38</v>
      </c>
    </row>
    <row r="44" spans="1:14" x14ac:dyDescent="0.25">
      <c r="A44" s="75" t="s">
        <v>89</v>
      </c>
      <c r="B44" s="34" t="s">
        <v>40</v>
      </c>
      <c r="C44" s="34" t="s">
        <v>92</v>
      </c>
      <c r="D44" s="34" t="s">
        <v>103</v>
      </c>
      <c r="E44" s="34" t="s">
        <v>41</v>
      </c>
      <c r="F44" s="28"/>
      <c r="G44" s="24" t="s">
        <v>85</v>
      </c>
      <c r="H44" s="29"/>
      <c r="I44" s="76" t="s">
        <v>122</v>
      </c>
      <c r="J44" s="32" t="s">
        <v>42</v>
      </c>
      <c r="K44" s="79" t="s">
        <v>88</v>
      </c>
      <c r="L44" s="32" t="s">
        <v>41</v>
      </c>
    </row>
    <row r="45" spans="1:14" ht="13.8" thickBot="1" x14ac:dyDescent="0.3">
      <c r="A45" s="36" t="s">
        <v>90</v>
      </c>
      <c r="B45" s="37" t="s">
        <v>91</v>
      </c>
      <c r="C45" s="37" t="s">
        <v>93</v>
      </c>
      <c r="D45" s="37"/>
      <c r="E45" s="37" t="s">
        <v>43</v>
      </c>
      <c r="F45" s="38" t="s">
        <v>94</v>
      </c>
      <c r="G45" s="39" t="s">
        <v>44</v>
      </c>
      <c r="H45" s="38" t="s">
        <v>86</v>
      </c>
      <c r="I45" s="38" t="s">
        <v>43</v>
      </c>
      <c r="J45" s="38" t="s">
        <v>45</v>
      </c>
      <c r="K45" s="38" t="s">
        <v>86</v>
      </c>
      <c r="L45" s="38" t="s">
        <v>46</v>
      </c>
    </row>
    <row r="46" spans="1:14" x14ac:dyDescent="0.25">
      <c r="A46" s="22"/>
      <c r="B46" s="23"/>
      <c r="C46" s="23"/>
      <c r="D46" s="23"/>
      <c r="E46" s="31"/>
      <c r="F46" s="29"/>
      <c r="G46" s="29"/>
      <c r="H46" s="29"/>
      <c r="I46" s="29"/>
      <c r="J46" s="29"/>
      <c r="L46" s="29"/>
    </row>
    <row r="47" spans="1:14" x14ac:dyDescent="0.25">
      <c r="A47" s="47" t="s">
        <v>47</v>
      </c>
      <c r="B47" s="44">
        <f t="shared" ref="B47:B60" si="3">G20</f>
        <v>172394</v>
      </c>
      <c r="C47" s="11">
        <f t="shared" ref="C47:C60" si="4">H20</f>
        <v>172230.93</v>
      </c>
      <c r="D47" s="11">
        <v>0</v>
      </c>
      <c r="E47" s="45">
        <f>+B47-C47-D47</f>
        <v>163.07000000000698</v>
      </c>
      <c r="F47" s="46"/>
      <c r="G47" s="46"/>
      <c r="H47" s="46"/>
      <c r="I47" s="46">
        <f>B47-C47-F47</f>
        <v>163.07000000000698</v>
      </c>
      <c r="J47" s="46">
        <f t="shared" ref="J47:J58" si="5">-I47</f>
        <v>-163.07000000000698</v>
      </c>
      <c r="L47" s="46">
        <f t="shared" ref="L47:L60" si="6">+J47+I47</f>
        <v>0</v>
      </c>
    </row>
    <row r="48" spans="1:14" x14ac:dyDescent="0.25">
      <c r="A48" s="47" t="s">
        <v>48</v>
      </c>
      <c r="B48" s="44">
        <f t="shared" si="3"/>
        <v>56252</v>
      </c>
      <c r="C48" s="11">
        <f t="shared" si="4"/>
        <v>52099.48</v>
      </c>
      <c r="D48" s="11">
        <v>0</v>
      </c>
      <c r="E48" s="45">
        <f t="shared" ref="E48:E60" si="7">+B48-C48-D48</f>
        <v>4152.5199999999968</v>
      </c>
      <c r="F48" s="46"/>
      <c r="G48" s="46"/>
      <c r="H48" s="46"/>
      <c r="I48" s="46">
        <f t="shared" ref="I48:I60" si="8">B48-C48-F48</f>
        <v>4152.5199999999968</v>
      </c>
      <c r="J48" s="46">
        <v>-4152.5200000000004</v>
      </c>
      <c r="L48" s="46">
        <f t="shared" si="6"/>
        <v>0</v>
      </c>
    </row>
    <row r="49" spans="1:12" x14ac:dyDescent="0.25">
      <c r="A49" s="47" t="s">
        <v>112</v>
      </c>
      <c r="B49" s="44">
        <f t="shared" si="3"/>
        <v>6000</v>
      </c>
      <c r="C49" s="11">
        <f t="shared" si="4"/>
        <v>6388</v>
      </c>
      <c r="D49" s="11">
        <v>0</v>
      </c>
      <c r="E49" s="45">
        <f>+B49-C49-D49</f>
        <v>-388</v>
      </c>
      <c r="F49" s="46"/>
      <c r="G49" s="46"/>
      <c r="H49" s="46"/>
      <c r="I49" s="46">
        <f>B49-C49-F49</f>
        <v>-388</v>
      </c>
      <c r="J49" s="46">
        <v>0</v>
      </c>
      <c r="L49" s="46">
        <f>+J49+I49</f>
        <v>-388</v>
      </c>
    </row>
    <row r="50" spans="1:12" x14ac:dyDescent="0.25">
      <c r="A50" s="47" t="s">
        <v>49</v>
      </c>
      <c r="B50" s="44">
        <f t="shared" si="3"/>
        <v>390</v>
      </c>
      <c r="C50" s="11">
        <f t="shared" si="4"/>
        <v>75.540000000000006</v>
      </c>
      <c r="D50" s="11">
        <v>0</v>
      </c>
      <c r="E50" s="45">
        <f t="shared" si="7"/>
        <v>314.45999999999998</v>
      </c>
      <c r="F50" s="46"/>
      <c r="G50" s="46"/>
      <c r="I50" s="46">
        <f t="shared" si="8"/>
        <v>314.45999999999998</v>
      </c>
      <c r="J50" s="46">
        <f t="shared" si="5"/>
        <v>-314.45999999999998</v>
      </c>
      <c r="L50" s="46">
        <f t="shared" si="6"/>
        <v>0</v>
      </c>
    </row>
    <row r="51" spans="1:12" x14ac:dyDescent="0.25">
      <c r="A51" s="47" t="s">
        <v>50</v>
      </c>
      <c r="B51" s="44">
        <f t="shared" si="3"/>
        <v>66722</v>
      </c>
      <c r="C51" s="11">
        <f t="shared" si="4"/>
        <v>71796.490000000005</v>
      </c>
      <c r="D51" s="11">
        <v>0</v>
      </c>
      <c r="E51" s="45">
        <f t="shared" si="7"/>
        <v>-5074.4900000000052</v>
      </c>
      <c r="F51" s="46"/>
      <c r="G51" s="46"/>
      <c r="H51" s="46"/>
      <c r="I51" s="46">
        <f t="shared" si="8"/>
        <v>-5074.4900000000052</v>
      </c>
      <c r="J51" s="46">
        <f t="shared" si="5"/>
        <v>5074.4900000000052</v>
      </c>
      <c r="L51" s="46">
        <f t="shared" si="6"/>
        <v>0</v>
      </c>
    </row>
    <row r="52" spans="1:12" x14ac:dyDescent="0.25">
      <c r="A52" s="47" t="s">
        <v>51</v>
      </c>
      <c r="B52" s="44">
        <f t="shared" si="3"/>
        <v>1122500</v>
      </c>
      <c r="C52" s="11">
        <f t="shared" si="4"/>
        <v>951552.8</v>
      </c>
      <c r="D52" s="11">
        <v>0</v>
      </c>
      <c r="E52" s="45">
        <f t="shared" si="7"/>
        <v>170947.19999999995</v>
      </c>
      <c r="F52" s="46"/>
      <c r="G52" s="46"/>
      <c r="H52" s="46"/>
      <c r="I52" s="46">
        <f t="shared" si="8"/>
        <v>170947.19999999995</v>
      </c>
      <c r="J52" s="46">
        <f t="shared" si="5"/>
        <v>-170947.19999999995</v>
      </c>
      <c r="L52" s="46">
        <f t="shared" si="6"/>
        <v>0</v>
      </c>
    </row>
    <row r="53" spans="1:12" x14ac:dyDescent="0.25">
      <c r="A53" s="47" t="s">
        <v>52</v>
      </c>
      <c r="B53" s="44">
        <f t="shared" si="3"/>
        <v>305000</v>
      </c>
      <c r="C53" s="11">
        <f t="shared" si="4"/>
        <v>303483.38</v>
      </c>
      <c r="D53" s="11">
        <v>0</v>
      </c>
      <c r="E53" s="45">
        <f t="shared" si="7"/>
        <v>1516.6199999999953</v>
      </c>
      <c r="F53" s="46"/>
      <c r="G53" s="46"/>
      <c r="H53" s="46"/>
      <c r="I53" s="46">
        <f t="shared" si="8"/>
        <v>1516.6199999999953</v>
      </c>
      <c r="J53" s="46">
        <f t="shared" si="5"/>
        <v>-1516.6199999999953</v>
      </c>
      <c r="L53" s="46">
        <f t="shared" si="6"/>
        <v>0</v>
      </c>
    </row>
    <row r="54" spans="1:12" x14ac:dyDescent="0.25">
      <c r="A54" s="47" t="s">
        <v>53</v>
      </c>
      <c r="B54" s="44">
        <f t="shared" si="3"/>
        <v>0</v>
      </c>
      <c r="C54" s="11">
        <f t="shared" si="4"/>
        <v>0</v>
      </c>
      <c r="D54" s="11">
        <v>0</v>
      </c>
      <c r="E54" s="45">
        <f t="shared" si="7"/>
        <v>0</v>
      </c>
      <c r="F54" s="46"/>
      <c r="G54" s="46"/>
      <c r="H54" s="46"/>
      <c r="I54" s="46">
        <f t="shared" si="8"/>
        <v>0</v>
      </c>
      <c r="J54" s="46">
        <f t="shared" si="5"/>
        <v>0</v>
      </c>
      <c r="L54" s="46">
        <f t="shared" si="6"/>
        <v>0</v>
      </c>
    </row>
    <row r="55" spans="1:12" x14ac:dyDescent="0.25">
      <c r="A55" s="47" t="s">
        <v>54</v>
      </c>
      <c r="B55" s="44">
        <f t="shared" si="3"/>
        <v>0</v>
      </c>
      <c r="C55" s="11">
        <f t="shared" si="4"/>
        <v>0</v>
      </c>
      <c r="D55" s="11">
        <v>0</v>
      </c>
      <c r="E55" s="45">
        <f t="shared" si="7"/>
        <v>0</v>
      </c>
      <c r="F55" s="46"/>
      <c r="G55" s="46"/>
      <c r="H55" s="46"/>
      <c r="I55" s="46">
        <f t="shared" si="8"/>
        <v>0</v>
      </c>
      <c r="J55" s="46">
        <f t="shared" si="5"/>
        <v>0</v>
      </c>
      <c r="L55" s="46">
        <f t="shared" si="6"/>
        <v>0</v>
      </c>
    </row>
    <row r="56" spans="1:12" x14ac:dyDescent="0.25">
      <c r="A56" s="47" t="s">
        <v>55</v>
      </c>
      <c r="B56" s="44">
        <f t="shared" si="3"/>
        <v>0</v>
      </c>
      <c r="C56" s="11">
        <f t="shared" si="4"/>
        <v>0</v>
      </c>
      <c r="D56" s="11">
        <v>0</v>
      </c>
      <c r="E56" s="45">
        <f t="shared" si="7"/>
        <v>0</v>
      </c>
      <c r="F56" s="46"/>
      <c r="G56" s="46"/>
      <c r="H56" s="46"/>
      <c r="I56" s="46">
        <f t="shared" si="8"/>
        <v>0</v>
      </c>
      <c r="J56" s="46">
        <f t="shared" si="5"/>
        <v>0</v>
      </c>
      <c r="L56" s="46">
        <f t="shared" si="6"/>
        <v>0</v>
      </c>
    </row>
    <row r="57" spans="1:12" x14ac:dyDescent="0.25">
      <c r="A57" s="47" t="s">
        <v>56</v>
      </c>
      <c r="B57" s="44">
        <f t="shared" si="3"/>
        <v>0</v>
      </c>
      <c r="C57" s="11">
        <f t="shared" si="4"/>
        <v>0</v>
      </c>
      <c r="D57" s="11">
        <v>0</v>
      </c>
      <c r="E57" s="45">
        <f t="shared" si="7"/>
        <v>0</v>
      </c>
      <c r="F57" s="46"/>
      <c r="G57" s="46"/>
      <c r="H57" s="46"/>
      <c r="I57" s="46">
        <f t="shared" si="8"/>
        <v>0</v>
      </c>
      <c r="J57" s="46">
        <f t="shared" si="5"/>
        <v>0</v>
      </c>
      <c r="L57" s="46">
        <f t="shared" si="6"/>
        <v>0</v>
      </c>
    </row>
    <row r="58" spans="1:12" x14ac:dyDescent="0.25">
      <c r="A58" s="47" t="s">
        <v>69</v>
      </c>
      <c r="B58" s="44">
        <f t="shared" si="3"/>
        <v>20000</v>
      </c>
      <c r="C58" s="11">
        <f t="shared" si="4"/>
        <v>6325.52</v>
      </c>
      <c r="D58" s="11">
        <f>I31</f>
        <v>13674.48</v>
      </c>
      <c r="E58" s="45">
        <f t="shared" si="7"/>
        <v>0</v>
      </c>
      <c r="F58" s="46">
        <v>11000</v>
      </c>
      <c r="G58" s="46"/>
      <c r="H58" s="46" t="s">
        <v>107</v>
      </c>
      <c r="I58" s="46">
        <f t="shared" si="8"/>
        <v>2674.4799999999996</v>
      </c>
      <c r="J58" s="46">
        <f t="shared" si="5"/>
        <v>-2674.4799999999996</v>
      </c>
      <c r="L58" s="46">
        <f t="shared" si="6"/>
        <v>0</v>
      </c>
    </row>
    <row r="59" spans="1:12" x14ac:dyDescent="0.25">
      <c r="A59" s="47" t="s">
        <v>83</v>
      </c>
      <c r="B59" s="44">
        <f t="shared" si="3"/>
        <v>0</v>
      </c>
      <c r="C59" s="11">
        <f t="shared" si="4"/>
        <v>0</v>
      </c>
      <c r="D59" s="11">
        <v>0</v>
      </c>
      <c r="E59" s="45">
        <f t="shared" si="7"/>
        <v>0</v>
      </c>
      <c r="F59" s="46"/>
      <c r="G59" s="46"/>
      <c r="H59" s="46"/>
      <c r="I59" s="46">
        <f t="shared" si="8"/>
        <v>0</v>
      </c>
      <c r="J59" s="46">
        <v>0</v>
      </c>
      <c r="L59" s="46">
        <f t="shared" si="6"/>
        <v>0</v>
      </c>
    </row>
    <row r="60" spans="1:12" ht="13.8" thickBot="1" x14ac:dyDescent="0.3">
      <c r="A60" s="47" t="s">
        <v>57</v>
      </c>
      <c r="B60" s="44">
        <f t="shared" si="3"/>
        <v>-90850</v>
      </c>
      <c r="C60" s="11">
        <f t="shared" si="4"/>
        <v>0</v>
      </c>
      <c r="D60" s="11">
        <v>0</v>
      </c>
      <c r="E60" s="45">
        <f t="shared" si="7"/>
        <v>-90850</v>
      </c>
      <c r="F60" s="46"/>
      <c r="G60" s="46"/>
      <c r="H60" s="46"/>
      <c r="I60" s="46">
        <f t="shared" si="8"/>
        <v>-90850</v>
      </c>
      <c r="J60" s="46">
        <v>174693.86</v>
      </c>
      <c r="L60" s="46">
        <f t="shared" si="6"/>
        <v>83843.859999999986</v>
      </c>
    </row>
    <row r="61" spans="1:12" ht="13.8" thickBot="1" x14ac:dyDescent="0.3">
      <c r="A61" s="25" t="s">
        <v>58</v>
      </c>
      <c r="B61" s="52">
        <f>SUM(B47:B60)</f>
        <v>1658408</v>
      </c>
      <c r="C61" s="52">
        <f>SUM(C47:C60)</f>
        <v>1563952.1400000001</v>
      </c>
      <c r="D61" s="52"/>
      <c r="E61" s="53">
        <f>SUM(E47:E60)</f>
        <v>80781.379999999946</v>
      </c>
      <c r="F61" s="54">
        <f>SUM(F47:F60)</f>
        <v>11000</v>
      </c>
      <c r="G61" s="54">
        <f>SUM(G47:G60)</f>
        <v>0</v>
      </c>
      <c r="H61" s="54"/>
      <c r="I61" s="54">
        <f>SUM(I47:I60)</f>
        <v>83455.859999999957</v>
      </c>
      <c r="J61" s="54">
        <f>SUM(J47:J60)</f>
        <v>0</v>
      </c>
      <c r="K61" s="80"/>
      <c r="L61" s="54">
        <f>SUM(L47:L60)</f>
        <v>83455.859999999986</v>
      </c>
    </row>
    <row r="62" spans="1:12" x14ac:dyDescent="0.25">
      <c r="I62" s="55" t="s">
        <v>59</v>
      </c>
      <c r="J62" s="55" t="s">
        <v>60</v>
      </c>
    </row>
    <row r="64" spans="1:12" x14ac:dyDescent="0.25">
      <c r="A64" s="17" t="s">
        <v>61</v>
      </c>
      <c r="G64" s="18"/>
      <c r="H64" s="18"/>
      <c r="I64" s="18"/>
    </row>
    <row r="65" spans="1:9" x14ac:dyDescent="0.25">
      <c r="A65" s="17" t="s">
        <v>111</v>
      </c>
      <c r="G65" s="18"/>
      <c r="H65" s="48"/>
      <c r="I65" s="48"/>
    </row>
    <row r="66" spans="1:9" x14ac:dyDescent="0.25">
      <c r="A66" s="17" t="s">
        <v>100</v>
      </c>
      <c r="G66" s="18"/>
      <c r="H66" s="48"/>
      <c r="I66" s="48"/>
    </row>
    <row r="67" spans="1:9" x14ac:dyDescent="0.25">
      <c r="A67" s="17" t="s">
        <v>101</v>
      </c>
      <c r="G67" s="18"/>
      <c r="H67" s="48"/>
      <c r="I67" s="48"/>
    </row>
    <row r="68" spans="1:9" x14ac:dyDescent="0.25">
      <c r="A68" s="17" t="s">
        <v>110</v>
      </c>
    </row>
    <row r="69" spans="1:9" x14ac:dyDescent="0.25">
      <c r="A69" s="17" t="s">
        <v>109</v>
      </c>
    </row>
    <row r="70" spans="1:9" x14ac:dyDescent="0.25">
      <c r="A70" s="17" t="s">
        <v>95</v>
      </c>
    </row>
    <row r="71" spans="1:9" x14ac:dyDescent="0.25">
      <c r="A71" s="17" t="s">
        <v>62</v>
      </c>
    </row>
    <row r="72" spans="1:9" ht="13.8" thickBot="1" x14ac:dyDescent="0.3"/>
    <row r="73" spans="1:9" ht="13.8" thickBot="1" x14ac:dyDescent="0.3">
      <c r="B73" s="56" t="s">
        <v>106</v>
      </c>
      <c r="C73" s="58"/>
    </row>
    <row r="74" spans="1:9" ht="26.4" x14ac:dyDescent="0.25">
      <c r="B74" s="89" t="s">
        <v>124</v>
      </c>
      <c r="C74" s="90">
        <v>-90850</v>
      </c>
    </row>
    <row r="75" spans="1:9" ht="26.4" x14ac:dyDescent="0.25">
      <c r="B75" s="91" t="s">
        <v>123</v>
      </c>
      <c r="C75" s="92">
        <f>+J60+L49</f>
        <v>174305.86</v>
      </c>
    </row>
    <row r="76" spans="1:9" ht="27" thickBot="1" x14ac:dyDescent="0.3">
      <c r="B76" s="93" t="s">
        <v>125</v>
      </c>
      <c r="C76" s="88">
        <f>SUM(C74:C75)</f>
        <v>83455.859999999986</v>
      </c>
    </row>
  </sheetData>
  <mergeCells count="1">
    <mergeCell ref="F43:H43"/>
  </mergeCells>
  <phoneticPr fontId="0" type="noConversion"/>
  <pageMargins left="0.18" right="0.19" top="0.34" bottom="0.18" header="0.28999999999999998" footer="0.18"/>
  <pageSetup scale="54" orientation="landscape" horizontalDpi="1200" verticalDpi="1200" r:id="rId1"/>
  <headerFooter alignWithMargins="0">
    <oddFooter>&amp;L&amp;F&amp;C&amp;A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J3" sqref="J3"/>
    </sheetView>
  </sheetViews>
  <sheetFormatPr defaultRowHeight="13.2" x14ac:dyDescent="0.25"/>
  <cols>
    <col min="1" max="1" width="10.5546875" customWidth="1"/>
    <col min="2" max="2" width="19.6640625" customWidth="1"/>
    <col min="6" max="6" width="27.33203125" customWidth="1"/>
    <col min="7" max="7" width="14.44140625" customWidth="1"/>
    <col min="8" max="8" width="14.88671875" customWidth="1"/>
    <col min="9" max="9" width="14.6640625" customWidth="1"/>
    <col min="10" max="10" width="11.5546875" customWidth="1"/>
    <col min="11" max="11" width="17.109375" customWidth="1"/>
    <col min="12" max="12" width="19.33203125" customWidth="1"/>
  </cols>
  <sheetData>
    <row r="1" spans="1:12" x14ac:dyDescent="0.25">
      <c r="E1" s="1" t="s">
        <v>0</v>
      </c>
      <c r="J1" t="s">
        <v>1</v>
      </c>
    </row>
    <row r="2" spans="1:12" x14ac:dyDescent="0.25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94" t="s">
        <v>127</v>
      </c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 t="s">
        <v>4</v>
      </c>
      <c r="K3" s="2"/>
      <c r="L3" s="2"/>
    </row>
    <row r="4" spans="1:12" x14ac:dyDescent="0.25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 t="s">
        <v>6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"/>
      <c r="B6" s="2" t="s">
        <v>8</v>
      </c>
      <c r="C6" s="2" t="s">
        <v>72</v>
      </c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94" t="s">
        <v>117</v>
      </c>
      <c r="C7" s="2" t="s">
        <v>116</v>
      </c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 t="s">
        <v>9</v>
      </c>
      <c r="C8" s="2" t="s">
        <v>74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 t="s">
        <v>12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E14" s="2" t="s">
        <v>13</v>
      </c>
      <c r="F14" s="2"/>
      <c r="G14" s="4" t="s">
        <v>14</v>
      </c>
      <c r="H14" s="4" t="s">
        <v>15</v>
      </c>
      <c r="I14" s="4"/>
      <c r="J14" s="4"/>
      <c r="K14" s="4"/>
      <c r="L14" s="4" t="s">
        <v>16</v>
      </c>
    </row>
    <row r="15" spans="1:12" x14ac:dyDescent="0.25">
      <c r="A15" s="3" t="s">
        <v>17</v>
      </c>
      <c r="B15" s="3" t="s">
        <v>18</v>
      </c>
      <c r="E15" s="3" t="s">
        <v>19</v>
      </c>
      <c r="F15" s="2"/>
      <c r="G15" s="5" t="s">
        <v>13</v>
      </c>
      <c r="H15" s="5" t="s">
        <v>13</v>
      </c>
      <c r="I15" s="6" t="s">
        <v>20</v>
      </c>
      <c r="J15" s="7" t="s">
        <v>21</v>
      </c>
      <c r="K15" s="5" t="s">
        <v>22</v>
      </c>
      <c r="L15" s="6" t="s">
        <v>23</v>
      </c>
    </row>
    <row r="16" spans="1:12" x14ac:dyDescent="0.25">
      <c r="A16" s="2"/>
      <c r="B16" s="2"/>
      <c r="C16" s="2"/>
      <c r="D16" s="2"/>
      <c r="E16" s="2"/>
      <c r="F16" s="2"/>
      <c r="G16" s="2"/>
      <c r="H16" s="2"/>
      <c r="J16" s="2"/>
      <c r="K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 t="s">
        <v>71</v>
      </c>
      <c r="C18" s="8"/>
      <c r="E18" s="14"/>
      <c r="G18" s="11"/>
      <c r="H18" s="11"/>
      <c r="I18" s="11"/>
      <c r="J18" s="11"/>
      <c r="K18" s="11"/>
      <c r="L18" s="11"/>
    </row>
    <row r="19" spans="1:12" x14ac:dyDescent="0.25">
      <c r="A19" s="13"/>
      <c r="C19" s="8"/>
      <c r="E19" s="14"/>
      <c r="G19" s="11"/>
      <c r="H19" s="11"/>
      <c r="I19" s="11"/>
      <c r="J19" s="11"/>
      <c r="K19" s="11"/>
      <c r="L19" s="11"/>
    </row>
    <row r="20" spans="1:12" x14ac:dyDescent="0.25">
      <c r="A20" s="9">
        <v>72</v>
      </c>
      <c r="B20">
        <v>19900</v>
      </c>
      <c r="C20" s="8" t="s">
        <v>75</v>
      </c>
      <c r="E20" s="2" t="s">
        <v>24</v>
      </c>
      <c r="G20" s="11">
        <v>172000</v>
      </c>
      <c r="H20" s="11">
        <v>174831.93</v>
      </c>
      <c r="I20" s="11">
        <v>174831.93</v>
      </c>
      <c r="J20" s="11">
        <f t="shared" ref="J20:J33" si="0">H20-I20</f>
        <v>0</v>
      </c>
      <c r="K20" s="11">
        <v>0</v>
      </c>
      <c r="L20" s="11">
        <f>J20-K20</f>
        <v>0</v>
      </c>
    </row>
    <row r="21" spans="1:12" x14ac:dyDescent="0.25">
      <c r="A21" s="9">
        <v>72</v>
      </c>
      <c r="B21">
        <v>19900</v>
      </c>
      <c r="C21" s="8" t="s">
        <v>75</v>
      </c>
      <c r="E21" s="2" t="s">
        <v>25</v>
      </c>
      <c r="G21" s="11">
        <v>56000</v>
      </c>
      <c r="H21" s="11">
        <v>52179.48</v>
      </c>
      <c r="I21" s="11">
        <v>52179.48</v>
      </c>
      <c r="J21" s="11">
        <f t="shared" si="0"/>
        <v>0</v>
      </c>
      <c r="K21" s="11">
        <v>0</v>
      </c>
      <c r="L21" s="11">
        <f t="shared" ref="L21:L33" si="1">J21-K21</f>
        <v>0</v>
      </c>
    </row>
    <row r="22" spans="1:12" x14ac:dyDescent="0.25">
      <c r="A22" s="9">
        <v>72</v>
      </c>
      <c r="B22">
        <v>19900</v>
      </c>
      <c r="C22" s="8" t="s">
        <v>75</v>
      </c>
      <c r="E22" s="2" t="s">
        <v>113</v>
      </c>
      <c r="G22" s="11">
        <v>0</v>
      </c>
      <c r="H22" s="11">
        <v>6000</v>
      </c>
      <c r="I22" s="11">
        <v>6388</v>
      </c>
      <c r="J22" s="11">
        <f>H22-I22</f>
        <v>-388</v>
      </c>
      <c r="K22" s="11">
        <v>0</v>
      </c>
      <c r="L22" s="11">
        <f>J22-K22</f>
        <v>-388</v>
      </c>
    </row>
    <row r="23" spans="1:12" x14ac:dyDescent="0.25">
      <c r="A23" s="9">
        <v>72</v>
      </c>
      <c r="B23">
        <v>19900</v>
      </c>
      <c r="C23" s="8" t="s">
        <v>75</v>
      </c>
      <c r="E23" s="2" t="s">
        <v>26</v>
      </c>
      <c r="G23" s="11">
        <v>1000</v>
      </c>
      <c r="H23" s="11">
        <v>75.540000000000006</v>
      </c>
      <c r="I23" s="11">
        <v>75.540000000000006</v>
      </c>
      <c r="J23" s="11">
        <f t="shared" si="0"/>
        <v>0</v>
      </c>
      <c r="K23" s="11">
        <v>0</v>
      </c>
      <c r="L23" s="11">
        <f t="shared" si="1"/>
        <v>0</v>
      </c>
    </row>
    <row r="24" spans="1:12" x14ac:dyDescent="0.25">
      <c r="A24" s="9">
        <v>72</v>
      </c>
      <c r="B24">
        <v>19900</v>
      </c>
      <c r="C24" s="8" t="s">
        <v>75</v>
      </c>
      <c r="E24" s="2" t="s">
        <v>27</v>
      </c>
      <c r="G24" s="11">
        <v>67000</v>
      </c>
      <c r="H24" s="11">
        <v>75396.490000000005</v>
      </c>
      <c r="I24" s="11">
        <v>75396.490000000005</v>
      </c>
      <c r="J24" s="11">
        <f t="shared" si="0"/>
        <v>0</v>
      </c>
      <c r="K24" s="11">
        <v>0</v>
      </c>
      <c r="L24" s="11">
        <f t="shared" si="1"/>
        <v>0</v>
      </c>
    </row>
    <row r="25" spans="1:12" x14ac:dyDescent="0.25">
      <c r="A25" s="9">
        <v>72</v>
      </c>
      <c r="B25">
        <v>19900</v>
      </c>
      <c r="C25" s="8" t="s">
        <v>75</v>
      </c>
      <c r="E25" s="2" t="s">
        <v>28</v>
      </c>
      <c r="G25" s="11">
        <f>1122500</f>
        <v>1122500</v>
      </c>
      <c r="H25" s="11">
        <v>951552.8</v>
      </c>
      <c r="I25" s="11">
        <v>951552.8</v>
      </c>
      <c r="J25" s="11">
        <f t="shared" si="0"/>
        <v>0</v>
      </c>
      <c r="K25" s="11">
        <v>0</v>
      </c>
      <c r="L25" s="11">
        <f t="shared" si="1"/>
        <v>0</v>
      </c>
    </row>
    <row r="26" spans="1:12" x14ac:dyDescent="0.25">
      <c r="A26" s="9">
        <v>72</v>
      </c>
      <c r="B26">
        <v>19900</v>
      </c>
      <c r="C26" s="8" t="s">
        <v>75</v>
      </c>
      <c r="E26" s="2" t="s">
        <v>29</v>
      </c>
      <c r="G26" s="11">
        <f>305000</f>
        <v>305000</v>
      </c>
      <c r="H26" s="11">
        <v>303483.38</v>
      </c>
      <c r="I26" s="11">
        <v>303483.38</v>
      </c>
      <c r="J26" s="11">
        <f t="shared" si="0"/>
        <v>0</v>
      </c>
      <c r="K26" s="11">
        <v>0</v>
      </c>
      <c r="L26" s="11">
        <f t="shared" si="1"/>
        <v>0</v>
      </c>
    </row>
    <row r="27" spans="1:12" x14ac:dyDescent="0.25">
      <c r="A27" s="9">
        <v>72</v>
      </c>
      <c r="B27">
        <v>19900</v>
      </c>
      <c r="C27" s="8" t="s">
        <v>75</v>
      </c>
      <c r="E27" s="2" t="s">
        <v>30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v>0</v>
      </c>
      <c r="L27" s="11">
        <f t="shared" si="1"/>
        <v>0</v>
      </c>
    </row>
    <row r="28" spans="1:12" x14ac:dyDescent="0.25">
      <c r="A28" s="9">
        <v>72</v>
      </c>
      <c r="B28">
        <v>19900</v>
      </c>
      <c r="C28" s="8" t="s">
        <v>75</v>
      </c>
      <c r="E28" s="2" t="s">
        <v>31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v>0</v>
      </c>
      <c r="L28" s="11">
        <f t="shared" si="1"/>
        <v>0</v>
      </c>
    </row>
    <row r="29" spans="1:12" x14ac:dyDescent="0.25">
      <c r="A29" s="9">
        <v>72</v>
      </c>
      <c r="B29">
        <v>19900</v>
      </c>
      <c r="C29" s="8" t="s">
        <v>75</v>
      </c>
      <c r="E29" s="2" t="s">
        <v>32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v>0</v>
      </c>
      <c r="L29" s="11">
        <f t="shared" si="1"/>
        <v>0</v>
      </c>
    </row>
    <row r="30" spans="1:12" x14ac:dyDescent="0.25">
      <c r="A30" s="9">
        <v>72</v>
      </c>
      <c r="B30">
        <v>19900</v>
      </c>
      <c r="C30" s="8" t="s">
        <v>75</v>
      </c>
      <c r="E30" s="2" t="s">
        <v>33</v>
      </c>
      <c r="G30" s="11">
        <v>0</v>
      </c>
      <c r="H30" s="11">
        <v>0</v>
      </c>
      <c r="I30" s="11">
        <v>0</v>
      </c>
      <c r="J30" s="11">
        <f t="shared" si="0"/>
        <v>0</v>
      </c>
      <c r="K30" s="11">
        <v>0</v>
      </c>
      <c r="L30" s="11">
        <f t="shared" si="1"/>
        <v>0</v>
      </c>
    </row>
    <row r="31" spans="1:12" x14ac:dyDescent="0.25">
      <c r="A31" s="9">
        <v>72</v>
      </c>
      <c r="B31">
        <v>19900</v>
      </c>
      <c r="C31" s="8" t="s">
        <v>75</v>
      </c>
      <c r="E31" s="2" t="s">
        <v>82</v>
      </c>
      <c r="G31" s="11">
        <v>0</v>
      </c>
      <c r="H31" s="11">
        <f>6325.52+11000</f>
        <v>17325.52</v>
      </c>
      <c r="I31" s="11">
        <v>17325.52</v>
      </c>
      <c r="J31" s="11">
        <f t="shared" si="0"/>
        <v>0</v>
      </c>
      <c r="K31" s="11">
        <v>13674.48</v>
      </c>
      <c r="L31" s="11">
        <f t="shared" si="1"/>
        <v>-13674.48</v>
      </c>
    </row>
    <row r="32" spans="1:12" x14ac:dyDescent="0.25">
      <c r="A32" s="9">
        <v>72</v>
      </c>
      <c r="B32">
        <v>19900</v>
      </c>
      <c r="C32" s="8" t="s">
        <v>75</v>
      </c>
      <c r="E32" s="2" t="s">
        <v>81</v>
      </c>
      <c r="G32" s="11">
        <v>0</v>
      </c>
      <c r="H32" s="11">
        <v>0</v>
      </c>
      <c r="I32" s="11">
        <v>0</v>
      </c>
      <c r="J32" s="11">
        <f>H32-I32</f>
        <v>0</v>
      </c>
      <c r="K32" s="11">
        <v>0</v>
      </c>
      <c r="L32" s="11">
        <f t="shared" si="1"/>
        <v>0</v>
      </c>
    </row>
    <row r="33" spans="1:12" x14ac:dyDescent="0.25">
      <c r="A33" s="9">
        <v>72</v>
      </c>
      <c r="B33">
        <v>19900</v>
      </c>
      <c r="C33" s="8" t="s">
        <v>75</v>
      </c>
      <c r="E33" s="2" t="s">
        <v>34</v>
      </c>
      <c r="G33" s="11">
        <v>0</v>
      </c>
      <c r="H33" s="11">
        <v>83843.86</v>
      </c>
      <c r="I33" s="11">
        <v>0</v>
      </c>
      <c r="J33" s="11">
        <f t="shared" si="0"/>
        <v>83843.86</v>
      </c>
      <c r="K33" s="11">
        <v>0</v>
      </c>
      <c r="L33" s="11">
        <f t="shared" si="1"/>
        <v>83843.86</v>
      </c>
    </row>
    <row r="34" spans="1:12" x14ac:dyDescent="0.25">
      <c r="A34" s="15" t="s">
        <v>76</v>
      </c>
      <c r="B34" s="2"/>
      <c r="C34" s="2"/>
      <c r="D34" s="10"/>
      <c r="E34" s="10"/>
      <c r="G34" s="11">
        <f t="shared" ref="G34:L34" si="2">SUM(G20:G33)</f>
        <v>1723500</v>
      </c>
      <c r="H34" s="11">
        <f t="shared" si="2"/>
        <v>1664689.0000000002</v>
      </c>
      <c r="I34" s="11">
        <f t="shared" si="2"/>
        <v>1581233.1400000001</v>
      </c>
      <c r="J34" s="11">
        <f t="shared" si="2"/>
        <v>83455.86</v>
      </c>
      <c r="K34" s="11">
        <f t="shared" si="2"/>
        <v>13674.48</v>
      </c>
      <c r="L34" s="11">
        <f t="shared" si="2"/>
        <v>69781.38</v>
      </c>
    </row>
    <row r="35" spans="1:12" x14ac:dyDescent="0.25">
      <c r="A35" s="12" t="s">
        <v>77</v>
      </c>
      <c r="B35" s="2"/>
      <c r="C35" s="2"/>
      <c r="D35" s="10"/>
      <c r="E35" s="10"/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</sheetData>
  <phoneticPr fontId="0" type="noConversion"/>
  <pageMargins left="0.18" right="0.28000000000000003" top="0.31" bottom="0.18" header="0.27" footer="0.18"/>
  <pageSetup scale="75" orientation="landscape" horizontalDpi="1200" verticalDpi="1200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May Ledgers</vt:lpstr>
      <vt:lpstr>June Ledgers</vt:lpstr>
      <vt:lpstr>June Final Ledgers</vt:lpstr>
      <vt:lpstr>'June Final Ledgers'!Print_Area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Gabe Nwandu</cp:lastModifiedBy>
  <cp:lastPrinted>2011-04-30T01:13:16Z</cp:lastPrinted>
  <dcterms:created xsi:type="dcterms:W3CDTF">2002-05-21T19:36:22Z</dcterms:created>
  <dcterms:modified xsi:type="dcterms:W3CDTF">2013-05-24T23:38:28Z</dcterms:modified>
</cp:coreProperties>
</file>